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REGIO Utrecht\sgw\sgw 2018\selectie procedure Equipe\"/>
    </mc:Choice>
  </mc:AlternateContent>
  <bookViews>
    <workbookView xWindow="0" yWindow="0" windowWidth="24000" windowHeight="8835" tabRatio="963"/>
  </bookViews>
  <sheets>
    <sheet name="Overall lijst" sheetId="1" r:id="rId1"/>
    <sheet name="19 Norg" sheetId="25" r:id="rId2"/>
    <sheet name="18 Arensgenshout" sheetId="24" r:id="rId3"/>
    <sheet name="17 Dijkgatsbos" sheetId="23" r:id="rId4"/>
    <sheet name="16 Vrouwenpolder" sheetId="22" r:id="rId5"/>
    <sheet name="15 Renswoude" sheetId="21" r:id="rId6"/>
    <sheet name="14 Leende" sheetId="20" r:id="rId7"/>
    <sheet name="1 Amstelveen" sheetId="14" r:id="rId8"/>
    <sheet name="2 Exloo" sheetId="3" r:id="rId9"/>
    <sheet name="3 Chaam ." sheetId="2" r:id="rId10"/>
    <sheet name="4 Etten-Leur" sheetId="4" r:id="rId11"/>
    <sheet name=" 5 Maarsbergen" sheetId="5" r:id="rId12"/>
    <sheet name=" 6 Markelo" sheetId="6" r:id="rId13"/>
    <sheet name="7 Heerjansdam" sheetId="13" r:id="rId14"/>
    <sheet name="8 Winterswijk" sheetId="8" r:id="rId15"/>
    <sheet name="9 Hulsbergen" sheetId="9" r:id="rId16"/>
    <sheet name="10 oudkarspel" sheetId="11" r:id="rId17"/>
    <sheet name="11 Kronenberg" sheetId="10" r:id="rId18"/>
    <sheet name="12 Vinkega" sheetId="12" r:id="rId19"/>
    <sheet name="13 Ede Putten" sheetId="16" r:id="rId20"/>
    <sheet name="14 Leidschendam" sheetId="18" r:id="rId21"/>
    <sheet name="Blad1" sheetId="17" r:id="rId22"/>
    <sheet name="Blad2" sheetId="19" r:id="rId23"/>
  </sheets>
  <externalReferences>
    <externalReference r:id="rId24"/>
    <externalReference r:id="rId25"/>
    <externalReference r:id="rId26"/>
  </externalReferences>
  <definedNames>
    <definedName name="_xlnm._FilterDatabase" localSheetId="0" hidden="1">'Overall lijst'!$B$4:$DQ$58</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1" l="1"/>
  <c r="W22" i="1"/>
  <c r="X22" i="1"/>
  <c r="AE22" i="1"/>
  <c r="AF22" i="1"/>
  <c r="AG22" i="1"/>
  <c r="AI22" i="1" s="1"/>
  <c r="Y23" i="1"/>
  <c r="Y14" i="1"/>
  <c r="Y17" i="1"/>
  <c r="Y4" i="1"/>
  <c r="P5" i="25"/>
  <c r="P16" i="25" l="1"/>
  <c r="P15" i="25"/>
  <c r="P14" i="25"/>
  <c r="P13" i="25"/>
  <c r="P12" i="25"/>
  <c r="P11" i="25"/>
  <c r="P10" i="25"/>
  <c r="P9" i="25"/>
  <c r="P8" i="25"/>
  <c r="P7" i="25"/>
  <c r="P6" i="25"/>
  <c r="AF49" i="1"/>
  <c r="AG49" i="1"/>
  <c r="AI49" i="1" s="1"/>
  <c r="AF45" i="1"/>
  <c r="AG45" i="1"/>
  <c r="AI45" i="1" s="1"/>
  <c r="AG55" i="1"/>
  <c r="AI55" i="1" s="1"/>
  <c r="X55" i="1"/>
  <c r="AE55" i="1" s="1"/>
  <c r="X45" i="1"/>
  <c r="AE45" i="1" s="1"/>
  <c r="X49" i="1"/>
  <c r="AE49" i="1" s="1"/>
  <c r="P16" i="24"/>
  <c r="P15" i="24"/>
  <c r="P14" i="24"/>
  <c r="P13" i="24"/>
  <c r="P12" i="24"/>
  <c r="P11" i="24"/>
  <c r="P10" i="24"/>
  <c r="P9" i="24"/>
  <c r="P8" i="24"/>
  <c r="P7" i="24"/>
  <c r="P6" i="24"/>
  <c r="AF55" i="1" l="1"/>
  <c r="W10" i="1"/>
  <c r="W20" i="1"/>
  <c r="W8" i="1"/>
  <c r="W18" i="1"/>
  <c r="W32" i="1"/>
  <c r="W31" i="1"/>
  <c r="W34" i="1"/>
  <c r="W37" i="1"/>
  <c r="W13" i="1"/>
  <c r="P11" i="23"/>
  <c r="N9" i="23"/>
  <c r="P16" i="23"/>
  <c r="P15" i="23"/>
  <c r="P14" i="23"/>
  <c r="P13" i="23"/>
  <c r="P12" i="23"/>
  <c r="P10" i="23"/>
  <c r="P9" i="23"/>
  <c r="P8" i="23"/>
  <c r="P7" i="23"/>
  <c r="P6" i="23"/>
  <c r="AG44" i="1" l="1"/>
  <c r="AI44" i="1" s="1"/>
  <c r="V44" i="1"/>
  <c r="AE44" i="1" s="1"/>
  <c r="V14" i="1"/>
  <c r="V17" i="1"/>
  <c r="V23" i="1"/>
  <c r="V10" i="1"/>
  <c r="V6" i="1"/>
  <c r="P10" i="22"/>
  <c r="P11" i="22"/>
  <c r="P12" i="22"/>
  <c r="P4" i="22"/>
  <c r="P5" i="22"/>
  <c r="P15" i="22"/>
  <c r="P14" i="22"/>
  <c r="P13" i="22"/>
  <c r="P9" i="22"/>
  <c r="P8" i="22"/>
  <c r="P7" i="22"/>
  <c r="P6" i="22"/>
  <c r="AF44" i="1" l="1"/>
  <c r="U9" i="1"/>
  <c r="O12" i="1" l="1"/>
  <c r="P11" i="9"/>
  <c r="U12" i="1"/>
  <c r="N27" i="21"/>
  <c r="AG41" i="1" l="1"/>
  <c r="AI41" i="1" s="1"/>
  <c r="AF46" i="1"/>
  <c r="AF54" i="1"/>
  <c r="AF56" i="1"/>
  <c r="AF41" i="1"/>
  <c r="U34" i="1"/>
  <c r="AG34" i="1" s="1"/>
  <c r="AI34" i="1" s="1"/>
  <c r="U6" i="1"/>
  <c r="U24" i="1"/>
  <c r="U32" i="1"/>
  <c r="AE32" i="1" s="1"/>
  <c r="U18" i="1"/>
  <c r="AF18" i="1" s="1"/>
  <c r="U38" i="1"/>
  <c r="AF38" i="1" s="1"/>
  <c r="U17" i="1"/>
  <c r="U16" i="1"/>
  <c r="U19" i="1"/>
  <c r="U10" i="1"/>
  <c r="AF10" i="1" s="1"/>
  <c r="U5" i="1"/>
  <c r="U25" i="1"/>
  <c r="U4" i="1"/>
  <c r="U39" i="1"/>
  <c r="U21" i="1"/>
  <c r="U50" i="1"/>
  <c r="AE50" i="1" s="1"/>
  <c r="U8" i="1"/>
  <c r="U15" i="1"/>
  <c r="U14" i="1"/>
  <c r="U30" i="1"/>
  <c r="U13" i="1"/>
  <c r="U7" i="1"/>
  <c r="P18" i="21"/>
  <c r="P19" i="21"/>
  <c r="P20" i="21"/>
  <c r="P21" i="21"/>
  <c r="P22" i="21"/>
  <c r="P23" i="21"/>
  <c r="P24" i="21"/>
  <c r="P25" i="21"/>
  <c r="P26" i="21"/>
  <c r="P27" i="21"/>
  <c r="P28" i="21"/>
  <c r="P29" i="21"/>
  <c r="P30" i="21"/>
  <c r="P31" i="21"/>
  <c r="P11" i="21"/>
  <c r="P6" i="21"/>
  <c r="P7" i="21"/>
  <c r="P8" i="21"/>
  <c r="P9" i="21"/>
  <c r="P10" i="21"/>
  <c r="P12" i="21"/>
  <c r="P13" i="21"/>
  <c r="P14" i="21"/>
  <c r="P15" i="21"/>
  <c r="P16" i="21"/>
  <c r="P17" i="21"/>
  <c r="P5" i="21"/>
  <c r="P4" i="21"/>
  <c r="AG32" i="1" l="1"/>
  <c r="AI32" i="1" s="1"/>
  <c r="AF32" i="1"/>
  <c r="AG50" i="1"/>
  <c r="AI50" i="1" s="1"/>
  <c r="AF34" i="1"/>
  <c r="AE34" i="1"/>
  <c r="AF50" i="1"/>
  <c r="T11" i="1"/>
  <c r="P5" i="20"/>
  <c r="P4" i="20"/>
  <c r="T31" i="1" l="1"/>
  <c r="T17" i="1"/>
  <c r="T14" i="1"/>
  <c r="T15" i="1"/>
  <c r="R31" i="18"/>
  <c r="Q31" i="18"/>
  <c r="P31" i="18"/>
  <c r="O31" i="18"/>
  <c r="N31" i="18"/>
  <c r="M31" i="18"/>
  <c r="L31" i="18"/>
  <c r="K31" i="18"/>
  <c r="J31" i="18"/>
  <c r="I31" i="18"/>
  <c r="H31" i="18"/>
  <c r="G31" i="18"/>
  <c r="F31" i="18"/>
  <c r="E31" i="18"/>
  <c r="D31" i="18"/>
  <c r="C31" i="18"/>
  <c r="B31" i="18"/>
  <c r="R30" i="18"/>
  <c r="Q30" i="18"/>
  <c r="P30" i="18"/>
  <c r="O30" i="18"/>
  <c r="N30" i="18"/>
  <c r="M30" i="18"/>
  <c r="L30" i="18"/>
  <c r="K30" i="18"/>
  <c r="J30" i="18"/>
  <c r="I30" i="18"/>
  <c r="H30" i="18"/>
  <c r="G30" i="18"/>
  <c r="F30" i="18"/>
  <c r="E30" i="18"/>
  <c r="D30" i="18"/>
  <c r="C30" i="18"/>
  <c r="B30" i="18"/>
  <c r="R29" i="18"/>
  <c r="Q29" i="18"/>
  <c r="P29" i="18"/>
  <c r="O29" i="18"/>
  <c r="N29" i="18"/>
  <c r="M29" i="18"/>
  <c r="L29" i="18"/>
  <c r="K29" i="18"/>
  <c r="J29" i="18"/>
  <c r="I29" i="18"/>
  <c r="H29" i="18"/>
  <c r="G29" i="18"/>
  <c r="F29" i="18"/>
  <c r="E29" i="18"/>
  <c r="D29" i="18"/>
  <c r="C29" i="18"/>
  <c r="B29" i="18"/>
  <c r="R28" i="18"/>
  <c r="Q28" i="18"/>
  <c r="P28" i="18"/>
  <c r="O28" i="18"/>
  <c r="N28" i="18"/>
  <c r="M28" i="18"/>
  <c r="L28" i="18"/>
  <c r="K28" i="18"/>
  <c r="J28" i="18"/>
  <c r="I28" i="18"/>
  <c r="H28" i="18"/>
  <c r="G28" i="18"/>
  <c r="F28" i="18"/>
  <c r="E28" i="18"/>
  <c r="D28" i="18"/>
  <c r="C28" i="18"/>
  <c r="B28" i="18"/>
  <c r="R27" i="18"/>
  <c r="Q27" i="18"/>
  <c r="P27" i="18"/>
  <c r="O27" i="18"/>
  <c r="N27" i="18"/>
  <c r="M27" i="18"/>
  <c r="L27" i="18"/>
  <c r="K27" i="18"/>
  <c r="J27" i="18"/>
  <c r="I27" i="18"/>
  <c r="H27" i="18"/>
  <c r="G27" i="18"/>
  <c r="F27" i="18"/>
  <c r="E27" i="18"/>
  <c r="D27" i="18"/>
  <c r="C27" i="18"/>
  <c r="B27" i="18"/>
  <c r="R26" i="18"/>
  <c r="Q26" i="18"/>
  <c r="P26" i="18"/>
  <c r="O26" i="18"/>
  <c r="N26" i="18"/>
  <c r="M26" i="18"/>
  <c r="L26" i="18"/>
  <c r="K26" i="18"/>
  <c r="J26" i="18"/>
  <c r="I26" i="18"/>
  <c r="H26" i="18"/>
  <c r="G26" i="18"/>
  <c r="F26" i="18"/>
  <c r="E26" i="18"/>
  <c r="D26" i="18"/>
  <c r="C26" i="18"/>
  <c r="B26" i="18"/>
  <c r="R25" i="18"/>
  <c r="Q25" i="18"/>
  <c r="P25" i="18"/>
  <c r="O25" i="18"/>
  <c r="N25" i="18"/>
  <c r="M25" i="18"/>
  <c r="L25" i="18"/>
  <c r="K25" i="18"/>
  <c r="J25" i="18"/>
  <c r="I25" i="18"/>
  <c r="H25" i="18"/>
  <c r="G25" i="18"/>
  <c r="F25" i="18"/>
  <c r="E25" i="18"/>
  <c r="D25" i="18"/>
  <c r="C25" i="18"/>
  <c r="B25" i="18"/>
  <c r="R24" i="18"/>
  <c r="Q24" i="18"/>
  <c r="P24" i="18"/>
  <c r="O24" i="18"/>
  <c r="N24" i="18"/>
  <c r="M24" i="18"/>
  <c r="L24" i="18"/>
  <c r="K24" i="18"/>
  <c r="J24" i="18"/>
  <c r="I24" i="18"/>
  <c r="H24" i="18"/>
  <c r="G24" i="18"/>
  <c r="F24" i="18"/>
  <c r="E24" i="18"/>
  <c r="D24" i="18"/>
  <c r="C24" i="18"/>
  <c r="B24" i="18"/>
  <c r="R23" i="18"/>
  <c r="Q23" i="18"/>
  <c r="P23" i="18"/>
  <c r="O23" i="18"/>
  <c r="N23" i="18"/>
  <c r="M23" i="18"/>
  <c r="L23" i="18"/>
  <c r="K23" i="18"/>
  <c r="J23" i="18"/>
  <c r="I23" i="18"/>
  <c r="H23" i="18"/>
  <c r="G23" i="18"/>
  <c r="F23" i="18"/>
  <c r="E23" i="18"/>
  <c r="D23" i="18"/>
  <c r="C23" i="18"/>
  <c r="B23" i="18"/>
  <c r="R22" i="18"/>
  <c r="Q22" i="18"/>
  <c r="P22" i="18"/>
  <c r="O22" i="18"/>
  <c r="N22" i="18"/>
  <c r="M22" i="18"/>
  <c r="L22" i="18"/>
  <c r="K22" i="18"/>
  <c r="J22" i="18"/>
  <c r="I22" i="18"/>
  <c r="H22" i="18"/>
  <c r="G22" i="18"/>
  <c r="F22" i="18"/>
  <c r="E22" i="18"/>
  <c r="D22" i="18"/>
  <c r="C22" i="18"/>
  <c r="B22" i="18"/>
  <c r="P7" i="18"/>
  <c r="P6" i="18"/>
  <c r="P5" i="18"/>
  <c r="P4" i="18"/>
  <c r="R26" i="17"/>
  <c r="Q26" i="17"/>
  <c r="P26" i="17"/>
  <c r="O26" i="17"/>
  <c r="N26" i="17"/>
  <c r="M26" i="17"/>
  <c r="L26" i="17"/>
  <c r="K26" i="17"/>
  <c r="J26" i="17"/>
  <c r="I26" i="17"/>
  <c r="H26" i="17"/>
  <c r="G26" i="17"/>
  <c r="F26" i="17"/>
  <c r="E26" i="17"/>
  <c r="D26" i="17"/>
  <c r="C26" i="17"/>
  <c r="B26" i="17"/>
  <c r="R25" i="17"/>
  <c r="Q25" i="17"/>
  <c r="P25" i="17"/>
  <c r="O25" i="17"/>
  <c r="N25" i="17"/>
  <c r="M25" i="17"/>
  <c r="L25" i="17"/>
  <c r="K25" i="17"/>
  <c r="J25" i="17"/>
  <c r="I25" i="17"/>
  <c r="H25" i="17"/>
  <c r="G25" i="17"/>
  <c r="F25" i="17"/>
  <c r="E25" i="17"/>
  <c r="D25" i="17"/>
  <c r="C25" i="17"/>
  <c r="B25" i="17"/>
  <c r="R24" i="17"/>
  <c r="Q24" i="17"/>
  <c r="P24" i="17"/>
  <c r="O24" i="17"/>
  <c r="N24" i="17"/>
  <c r="M24" i="17"/>
  <c r="L24" i="17"/>
  <c r="K24" i="17"/>
  <c r="J24" i="17"/>
  <c r="I24" i="17"/>
  <c r="H24" i="17"/>
  <c r="G24" i="17"/>
  <c r="F24" i="17"/>
  <c r="E24" i="17"/>
  <c r="D24" i="17"/>
  <c r="C24" i="17"/>
  <c r="B24" i="17"/>
  <c r="R23" i="17"/>
  <c r="Q23" i="17"/>
  <c r="P23" i="17"/>
  <c r="O23" i="17"/>
  <c r="N23" i="17"/>
  <c r="M23" i="17"/>
  <c r="L23" i="17"/>
  <c r="K23" i="17"/>
  <c r="J23" i="17"/>
  <c r="I23" i="17"/>
  <c r="H23" i="17"/>
  <c r="G23" i="17"/>
  <c r="F23" i="17"/>
  <c r="E23" i="17"/>
  <c r="D23" i="17"/>
  <c r="C23" i="17"/>
  <c r="B23" i="17"/>
  <c r="R22" i="17"/>
  <c r="Q22" i="17"/>
  <c r="P22" i="17"/>
  <c r="O22" i="17"/>
  <c r="N22" i="17"/>
  <c r="M22" i="17"/>
  <c r="L22" i="17"/>
  <c r="K22" i="17"/>
  <c r="J22" i="17"/>
  <c r="I22" i="17"/>
  <c r="H22" i="17"/>
  <c r="G22" i="17"/>
  <c r="F22" i="17"/>
  <c r="E22" i="17"/>
  <c r="D22" i="17"/>
  <c r="C22" i="17"/>
  <c r="B22" i="17"/>
  <c r="R21" i="17"/>
  <c r="Q21" i="17"/>
  <c r="P21" i="17"/>
  <c r="O21" i="17"/>
  <c r="N21" i="17"/>
  <c r="M21" i="17"/>
  <c r="L21" i="17"/>
  <c r="K21" i="17"/>
  <c r="J21" i="17"/>
  <c r="I21" i="17"/>
  <c r="H21" i="17"/>
  <c r="G21" i="17"/>
  <c r="F21" i="17"/>
  <c r="E21" i="17"/>
  <c r="D21" i="17"/>
  <c r="C21" i="17"/>
  <c r="B21" i="17"/>
  <c r="R20" i="17"/>
  <c r="Q20" i="17"/>
  <c r="P20" i="17"/>
  <c r="O20" i="17"/>
  <c r="N20" i="17"/>
  <c r="M20" i="17"/>
  <c r="L20" i="17"/>
  <c r="K20" i="17"/>
  <c r="J20" i="17"/>
  <c r="I20" i="17"/>
  <c r="H20" i="17"/>
  <c r="G20" i="17"/>
  <c r="F20" i="17"/>
  <c r="E20" i="17"/>
  <c r="D20" i="17"/>
  <c r="C20" i="17"/>
  <c r="B20" i="17"/>
  <c r="R19" i="17"/>
  <c r="Q19" i="17"/>
  <c r="P19" i="17"/>
  <c r="O19" i="17"/>
  <c r="N19" i="17"/>
  <c r="M19" i="17"/>
  <c r="L19" i="17"/>
  <c r="K19" i="17"/>
  <c r="J19" i="17"/>
  <c r="I19" i="17"/>
  <c r="H19" i="17"/>
  <c r="G19" i="17"/>
  <c r="F19" i="17"/>
  <c r="E19" i="17"/>
  <c r="D19" i="17"/>
  <c r="C19" i="17"/>
  <c r="B19" i="17"/>
  <c r="R18" i="17"/>
  <c r="Q18" i="17"/>
  <c r="P18" i="17"/>
  <c r="O18" i="17"/>
  <c r="N18" i="17"/>
  <c r="M18" i="17"/>
  <c r="L18" i="17"/>
  <c r="K18" i="17"/>
  <c r="J18" i="17"/>
  <c r="I18" i="17"/>
  <c r="H18" i="17"/>
  <c r="G18" i="17"/>
  <c r="F18" i="17"/>
  <c r="E18" i="17"/>
  <c r="D18" i="17"/>
  <c r="C18" i="17"/>
  <c r="B18" i="17"/>
  <c r="R17" i="17"/>
  <c r="Q17" i="17"/>
  <c r="P17" i="17"/>
  <c r="O17" i="17"/>
  <c r="N17" i="17"/>
  <c r="M17" i="17"/>
  <c r="L17" i="17"/>
  <c r="K17" i="17"/>
  <c r="J17" i="17"/>
  <c r="I17" i="17"/>
  <c r="H17" i="17"/>
  <c r="G17" i="17"/>
  <c r="F17" i="17"/>
  <c r="E17" i="17"/>
  <c r="D17" i="17"/>
  <c r="C17" i="17"/>
  <c r="B17" i="17"/>
  <c r="R16" i="17"/>
  <c r="Q16" i="17"/>
  <c r="P16" i="17"/>
  <c r="O16" i="17"/>
  <c r="N16" i="17"/>
  <c r="M16" i="17"/>
  <c r="L16" i="17"/>
  <c r="K16" i="17"/>
  <c r="J16" i="17"/>
  <c r="I16" i="17"/>
  <c r="H16" i="17"/>
  <c r="G16" i="17"/>
  <c r="F16" i="17"/>
  <c r="E16" i="17"/>
  <c r="D16" i="17"/>
  <c r="C16" i="17"/>
  <c r="B16" i="17"/>
  <c r="R15" i="17"/>
  <c r="Q15" i="17"/>
  <c r="P15" i="17"/>
  <c r="O15" i="17"/>
  <c r="N15" i="17"/>
  <c r="M15" i="17"/>
  <c r="L15" i="17"/>
  <c r="K15" i="17"/>
  <c r="J15" i="17"/>
  <c r="I15" i="17"/>
  <c r="H15" i="17"/>
  <c r="G15" i="17"/>
  <c r="F15" i="17"/>
  <c r="E15" i="17"/>
  <c r="D15" i="17"/>
  <c r="C15" i="17"/>
  <c r="B15" i="17"/>
  <c r="R14" i="17"/>
  <c r="Q14" i="17"/>
  <c r="P14" i="17"/>
  <c r="O14" i="17"/>
  <c r="N14" i="17"/>
  <c r="M14" i="17"/>
  <c r="L14" i="17"/>
  <c r="K14" i="17"/>
  <c r="J14" i="17"/>
  <c r="I14" i="17"/>
  <c r="H14" i="17"/>
  <c r="G14" i="17"/>
  <c r="F14" i="17"/>
  <c r="E14" i="17"/>
  <c r="D14" i="17"/>
  <c r="C14" i="17"/>
  <c r="B14" i="17"/>
  <c r="Q9" i="17"/>
  <c r="Q8" i="17"/>
  <c r="K8" i="17"/>
  <c r="Q7" i="17"/>
  <c r="AE14" i="1" l="1"/>
  <c r="AF14" i="1"/>
  <c r="AG14" i="1"/>
  <c r="AI14" i="1" s="1"/>
  <c r="AE17" i="1"/>
  <c r="AF17" i="1"/>
  <c r="AG17" i="1"/>
  <c r="AI17" i="1" s="1"/>
  <c r="AE31" i="1"/>
  <c r="AF31" i="1"/>
  <c r="AG31" i="1"/>
  <c r="AI31" i="1" s="1"/>
  <c r="S42" i="1"/>
  <c r="S58" i="1"/>
  <c r="S30" i="1"/>
  <c r="S8" i="1"/>
  <c r="S23" i="1"/>
  <c r="AF23" i="1" s="1"/>
  <c r="S24" i="1"/>
  <c r="S21" i="1"/>
  <c r="S40" i="1"/>
  <c r="S35" i="1"/>
  <c r="S12" i="1"/>
  <c r="S7" i="1"/>
  <c r="L9" i="1"/>
  <c r="S27" i="1"/>
  <c r="S9" i="1"/>
  <c r="S11" i="1"/>
  <c r="S4" i="1"/>
  <c r="S6" i="1"/>
  <c r="P19" i="16"/>
  <c r="P18" i="16"/>
  <c r="P17" i="16"/>
  <c r="P16" i="16"/>
  <c r="P15" i="16"/>
  <c r="P14" i="16"/>
  <c r="P13" i="16"/>
  <c r="P12" i="16"/>
  <c r="P11" i="16"/>
  <c r="P10" i="16"/>
  <c r="P9" i="16"/>
  <c r="P8" i="16"/>
  <c r="P7" i="16"/>
  <c r="P6" i="16"/>
  <c r="P5" i="16"/>
  <c r="P4" i="16"/>
  <c r="AE42" i="1" l="1"/>
  <c r="AF42" i="1"/>
  <c r="AE8" i="1"/>
  <c r="AF8" i="1"/>
  <c r="AE30" i="1"/>
  <c r="AF30" i="1"/>
  <c r="AE58" i="1"/>
  <c r="AF58" i="1"/>
  <c r="AF40" i="1"/>
  <c r="AG40" i="1"/>
  <c r="AI40" i="1" s="1"/>
  <c r="AG42" i="1"/>
  <c r="AG58" i="1"/>
  <c r="AG30" i="1"/>
  <c r="AG8" i="1"/>
  <c r="R51" i="1"/>
  <c r="R43" i="1"/>
  <c r="R36" i="1"/>
  <c r="AF36" i="1" s="1"/>
  <c r="P28" i="12"/>
  <c r="P5" i="12"/>
  <c r="P6" i="12"/>
  <c r="P7" i="12"/>
  <c r="P8" i="12"/>
  <c r="P9" i="12"/>
  <c r="P10" i="12"/>
  <c r="P11" i="12"/>
  <c r="P12" i="12"/>
  <c r="P13" i="12"/>
  <c r="P14" i="12"/>
  <c r="P15" i="12"/>
  <c r="P16" i="12"/>
  <c r="P17" i="12"/>
  <c r="P18" i="12"/>
  <c r="P19" i="12"/>
  <c r="P20" i="12"/>
  <c r="P21" i="12"/>
  <c r="P22" i="12"/>
  <c r="P23" i="12"/>
  <c r="P24" i="12"/>
  <c r="P25" i="12"/>
  <c r="P26" i="12"/>
  <c r="P27" i="12"/>
  <c r="P29" i="12"/>
  <c r="P30" i="12"/>
  <c r="P31" i="12"/>
  <c r="P32" i="12"/>
  <c r="P33" i="12"/>
  <c r="P34" i="12"/>
  <c r="P35" i="12"/>
  <c r="P36" i="12"/>
  <c r="P37" i="12"/>
  <c r="P38" i="12"/>
  <c r="P39" i="12"/>
  <c r="P40" i="12"/>
  <c r="P41" i="12"/>
  <c r="P42" i="12"/>
  <c r="P43" i="12"/>
  <c r="P44" i="12"/>
  <c r="P4" i="12"/>
  <c r="AE43" i="1" l="1"/>
  <c r="AF43" i="1"/>
  <c r="AE51" i="1"/>
  <c r="AF51" i="1"/>
  <c r="AG51" i="1"/>
  <c r="AG43" i="1"/>
  <c r="AE36" i="1"/>
  <c r="AG36" i="1"/>
  <c r="AE10" i="1"/>
  <c r="AG10" i="1"/>
  <c r="AI8" i="1" s="1"/>
  <c r="AE40" i="1"/>
  <c r="AE54" i="1"/>
  <c r="AG54" i="1"/>
  <c r="AE56" i="1"/>
  <c r="AG56" i="1"/>
  <c r="AI30" i="1" s="1"/>
  <c r="Q35" i="1"/>
  <c r="Q28" i="1"/>
  <c r="AF28" i="1" s="1"/>
  <c r="Q33" i="1"/>
  <c r="Q19" i="1"/>
  <c r="AF19" i="1" s="1"/>
  <c r="Q53" i="1"/>
  <c r="Q52" i="1"/>
  <c r="Q16" i="1"/>
  <c r="AF16" i="1" s="1"/>
  <c r="AE35" i="1" l="1"/>
  <c r="AF35" i="1"/>
  <c r="AE53" i="1"/>
  <c r="AF53" i="1"/>
  <c r="AG52" i="1"/>
  <c r="AF52" i="1"/>
  <c r="AI56" i="1"/>
  <c r="AG35" i="1"/>
  <c r="AI54" i="1" s="1"/>
  <c r="AE52" i="1"/>
  <c r="AG53" i="1"/>
  <c r="P20" i="1"/>
  <c r="P47" i="1"/>
  <c r="P27" i="1"/>
  <c r="P39" i="1"/>
  <c r="AF39" i="1" s="1"/>
  <c r="P11" i="1"/>
  <c r="P21" i="1"/>
  <c r="AF21" i="1" s="1"/>
  <c r="P6" i="1"/>
  <c r="P15" i="1"/>
  <c r="P26" i="1"/>
  <c r="AE47" i="1" l="1"/>
  <c r="AF47" i="1"/>
  <c r="AG27" i="1"/>
  <c r="AI27" i="1" s="1"/>
  <c r="AF27" i="1"/>
  <c r="AG47" i="1"/>
  <c r="AE39" i="1"/>
  <c r="AG39" i="1"/>
  <c r="AE27" i="1"/>
  <c r="M7" i="1"/>
  <c r="O13" i="1"/>
  <c r="O25" i="1"/>
  <c r="AF25" i="1" s="1"/>
  <c r="O7" i="1"/>
  <c r="O29" i="1"/>
  <c r="AF29" i="1" s="1"/>
  <c r="O11" i="1"/>
  <c r="AF11" i="1" s="1"/>
  <c r="O4" i="1"/>
  <c r="AF4" i="1" s="1"/>
  <c r="O5" i="1"/>
  <c r="AF5" i="1" s="1"/>
  <c r="AG18" i="1"/>
  <c r="AG13" i="1"/>
  <c r="AE18" i="1"/>
  <c r="AE13" i="1" l="1"/>
  <c r="AF13" i="1"/>
  <c r="AF7" i="1"/>
  <c r="AI18" i="1"/>
  <c r="AI53" i="1"/>
  <c r="AI39" i="1"/>
  <c r="AE29" i="1"/>
  <c r="AG29" i="1"/>
  <c r="N7" i="8"/>
  <c r="N8" i="8"/>
  <c r="N6" i="8"/>
  <c r="P4" i="8"/>
  <c r="I4" i="8"/>
  <c r="AI51" i="1" l="1"/>
  <c r="AI29" i="1"/>
  <c r="M57" i="1"/>
  <c r="AF57" i="1" s="1"/>
  <c r="M12" i="1"/>
  <c r="AF12" i="1" s="1"/>
  <c r="M6" i="1"/>
  <c r="AG6" i="1" l="1"/>
  <c r="AF6" i="1"/>
  <c r="AE57" i="1"/>
  <c r="AG57" i="1"/>
  <c r="AE5" i="1"/>
  <c r="AE4" i="1"/>
  <c r="AE11" i="1"/>
  <c r="AE38" i="1"/>
  <c r="AE41" i="1"/>
  <c r="AE46" i="1"/>
  <c r="AE23" i="1"/>
  <c r="AE19" i="1"/>
  <c r="AE21" i="1"/>
  <c r="AE16" i="1"/>
  <c r="AE28" i="1"/>
  <c r="AE25" i="1"/>
  <c r="AE6" i="1"/>
  <c r="AE7" i="1"/>
  <c r="AE12" i="1"/>
  <c r="P4" i="2"/>
  <c r="P5" i="2"/>
  <c r="P6" i="2"/>
  <c r="P7" i="2"/>
  <c r="P8" i="2"/>
  <c r="P9" i="2"/>
  <c r="P10" i="2"/>
  <c r="P11" i="2"/>
  <c r="P12" i="2"/>
  <c r="P36" i="14" l="1"/>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G15" i="1" s="1"/>
  <c r="P9" i="14"/>
  <c r="G9" i="1" s="1"/>
  <c r="P8" i="14"/>
  <c r="G20" i="1" s="1"/>
  <c r="P7" i="14"/>
  <c r="G37" i="1" s="1"/>
  <c r="P6" i="14"/>
  <c r="G26" i="1" s="1"/>
  <c r="P5" i="14"/>
  <c r="G48" i="1" s="1"/>
  <c r="P4" i="14"/>
  <c r="G24" i="1" s="1"/>
  <c r="AE26" i="1" l="1"/>
  <c r="AF26" i="1"/>
  <c r="AE15" i="1"/>
  <c r="AF15" i="1"/>
  <c r="AE48" i="1"/>
  <c r="AF48" i="1"/>
  <c r="AE37" i="1"/>
  <c r="AF37" i="1"/>
  <c r="AE20" i="1"/>
  <c r="AF20" i="1"/>
  <c r="AE9" i="1"/>
  <c r="AF9" i="1"/>
  <c r="AE24" i="1"/>
  <c r="AF24" i="1"/>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13" i="11"/>
  <c r="P12" i="11"/>
  <c r="P11" i="11"/>
  <c r="P10" i="11"/>
  <c r="P9" i="11"/>
  <c r="P8" i="11"/>
  <c r="P7" i="11"/>
  <c r="P6" i="11"/>
  <c r="P5" i="11"/>
  <c r="P4" i="11"/>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10" i="9"/>
  <c r="P9" i="9"/>
  <c r="P8" i="9"/>
  <c r="P7" i="9"/>
  <c r="P6" i="9"/>
  <c r="P5" i="9"/>
  <c r="P4" i="9"/>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P4" i="6"/>
  <c r="P40" i="5"/>
  <c r="P39" i="5"/>
  <c r="P38" i="5"/>
  <c r="P37" i="5"/>
  <c r="P36" i="5"/>
  <c r="P35" i="5"/>
  <c r="P34" i="5"/>
  <c r="P33" i="5"/>
  <c r="P32" i="5"/>
  <c r="P31" i="5"/>
  <c r="P30" i="5"/>
  <c r="P29" i="5"/>
  <c r="P7" i="5"/>
  <c r="P12" i="5"/>
  <c r="P8" i="5"/>
  <c r="P6" i="5"/>
  <c r="P28" i="5"/>
  <c r="P27" i="5"/>
  <c r="P11" i="5"/>
  <c r="P26" i="5"/>
  <c r="P25" i="5"/>
  <c r="P24" i="5"/>
  <c r="P23" i="5"/>
  <c r="P22" i="5"/>
  <c r="P21" i="5"/>
  <c r="P20" i="5"/>
  <c r="P19" i="5"/>
  <c r="P9" i="5"/>
  <c r="P18" i="5"/>
  <c r="P17" i="5"/>
  <c r="P16" i="5"/>
  <c r="P10" i="5"/>
  <c r="P15" i="5"/>
  <c r="P14" i="5"/>
  <c r="P5" i="5"/>
  <c r="P4" i="5"/>
  <c r="P13" i="5"/>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 i="3"/>
  <c r="H33" i="1" s="1"/>
  <c r="AF33" i="1" s="1"/>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AG33" i="1" l="1"/>
  <c r="AE33" i="1"/>
  <c r="AG5" i="1"/>
  <c r="AI5" i="1" s="1"/>
  <c r="AG4" i="1"/>
  <c r="AI4" i="1" s="1"/>
  <c r="AG11" i="1"/>
  <c r="AI11" i="1" s="1"/>
  <c r="AG38" i="1"/>
  <c r="AI36" i="1"/>
  <c r="AG46" i="1"/>
  <c r="AG23" i="1"/>
  <c r="AG24" i="1"/>
  <c r="AG48" i="1"/>
  <c r="AG26" i="1"/>
  <c r="AI42" i="1" s="1"/>
  <c r="AG37" i="1"/>
  <c r="AG20" i="1"/>
  <c r="AG9" i="1"/>
  <c r="AI9" i="1" s="1"/>
  <c r="AG15" i="1"/>
  <c r="AI58" i="1" s="1"/>
  <c r="AG19" i="1"/>
  <c r="AI57" i="1" s="1"/>
  <c r="AG21" i="1"/>
  <c r="AG16" i="1"/>
  <c r="AI52" i="1" s="1"/>
  <c r="AG28" i="1"/>
  <c r="AG25" i="1"/>
  <c r="AI6" i="1"/>
  <c r="AG7" i="1"/>
  <c r="AI7" i="1" s="1"/>
  <c r="AG12" i="1"/>
  <c r="AI13" i="1" s="1"/>
  <c r="AI26" i="1" l="1"/>
  <c r="AI35" i="1"/>
  <c r="AI25" i="1"/>
  <c r="AI47" i="1"/>
  <c r="AI38" i="1"/>
  <c r="AI43" i="1"/>
  <c r="AI48" i="1"/>
  <c r="AI10" i="1"/>
  <c r="AI20" i="1"/>
  <c r="AI15" i="1"/>
  <c r="AI21" i="1"/>
  <c r="AI16" i="1"/>
  <c r="AI24" i="1"/>
  <c r="AI23" i="1"/>
  <c r="AI46" i="1"/>
  <c r="AI37" i="1"/>
  <c r="AI28" i="1"/>
  <c r="AI19" i="1"/>
  <c r="AI12" i="1"/>
  <c r="AI33" i="1"/>
</calcChain>
</file>

<file path=xl/sharedStrings.xml><?xml version="1.0" encoding="utf-8"?>
<sst xmlns="http://schemas.openxmlformats.org/spreadsheetml/2006/main" count="1334" uniqueCount="351">
  <si>
    <t>combinatie nummer</t>
  </si>
  <si>
    <t>naam</t>
  </si>
  <si>
    <t>paard</t>
  </si>
  <si>
    <t>vereniging</t>
  </si>
  <si>
    <t>SGW CHAAM 19 maart</t>
  </si>
  <si>
    <t>RING</t>
  </si>
  <si>
    <t>dressuur punten</t>
  </si>
  <si>
    <t>dressuur strafpunten</t>
  </si>
  <si>
    <t>spring fouten</t>
  </si>
  <si>
    <t>cross fouten</t>
  </si>
  <si>
    <t>cross TIJD</t>
  </si>
  <si>
    <t>tijd fouten</t>
  </si>
  <si>
    <t>RD</t>
  </si>
  <si>
    <t>totaal strafpunten</t>
  </si>
  <si>
    <t>uitslag wedstrijd</t>
  </si>
  <si>
    <t>plaatsing punten</t>
  </si>
  <si>
    <t>Deelnemers Selectie Equipe NK klasse L Barchem</t>
  </si>
  <si>
    <t>Per wedstrijd is de berekening van de selectiepunten het aantal behaalde plaatsingspunten gedeeld door het aantal deelnemers in de verreden rubriek, vermenigvuldigd met het maximum aantal deelnemers per rubriek van 35, afgerond op twee cijfers achter de komma. De combinaties met het minst aantal punten worden geselecteerd. Bij een gelijk aantal plaatsingspunten zal de plaatsing tijdens het regionaal Kampioenschap doorslaggevend zijn!</t>
  </si>
  <si>
    <t>SGW Vinkega 10 juni</t>
  </si>
  <si>
    <t>wedstrijden</t>
  </si>
  <si>
    <t>Uitslag Gorssel</t>
  </si>
  <si>
    <t>eind uitslag</t>
  </si>
  <si>
    <t>398215VV</t>
  </si>
  <si>
    <t>Nicole Verkade</t>
  </si>
  <si>
    <t>Vivaldi</t>
  </si>
  <si>
    <t>Ronde Venen</t>
  </si>
  <si>
    <t>Carolina Moesbergen</t>
  </si>
  <si>
    <t>Fincent</t>
  </si>
  <si>
    <t>HC De Schalm</t>
  </si>
  <si>
    <t>Anne Wil Van Diermen</t>
  </si>
  <si>
    <t>Estorille</t>
  </si>
  <si>
    <t>RV Groenendaal</t>
  </si>
  <si>
    <t>Colet van Vliet</t>
  </si>
  <si>
    <t>Pelie</t>
  </si>
  <si>
    <t>RV Voornruiters</t>
  </si>
  <si>
    <t>Daphne de Loor</t>
  </si>
  <si>
    <t>Tiesto</t>
  </si>
  <si>
    <t>RV de Valleiruiters</t>
  </si>
  <si>
    <t>Martine Veenendaal</t>
  </si>
  <si>
    <t>Fay</t>
  </si>
  <si>
    <t>Fun-Fun</t>
  </si>
  <si>
    <t>RV Gunterstein</t>
  </si>
  <si>
    <t>Mandy van Beest</t>
  </si>
  <si>
    <t>Ginellie-M</t>
  </si>
  <si>
    <t>Judy Schep</t>
  </si>
  <si>
    <t>Gaston ES</t>
  </si>
  <si>
    <t>RV Hollandsche Ijsselruiters</t>
  </si>
  <si>
    <t>Simone Mascini</t>
  </si>
  <si>
    <t>Fortune</t>
  </si>
  <si>
    <t>RV Soest</t>
  </si>
  <si>
    <t>HC de Schalm</t>
  </si>
  <si>
    <t>Willemeijn Meijburg</t>
  </si>
  <si>
    <t>Fidji Besselink</t>
  </si>
  <si>
    <t>Carlijn Jansen</t>
  </si>
  <si>
    <t>Abradur</t>
  </si>
  <si>
    <t>RV de Meern</t>
  </si>
  <si>
    <t>Eline Blekkingh</t>
  </si>
  <si>
    <t>Cointreau</t>
  </si>
  <si>
    <t>Simone Brocken</t>
  </si>
  <si>
    <t>Everglads</t>
  </si>
  <si>
    <t>MRVTP</t>
  </si>
  <si>
    <t>Eline Geurs</t>
  </si>
  <si>
    <t>Sterre van de Posthoeve</t>
  </si>
  <si>
    <t>RV Stad en Lande</t>
  </si>
  <si>
    <t>Joelan Veerman</t>
  </si>
  <si>
    <t>Gortenz</t>
  </si>
  <si>
    <t>Julia Welgraven</t>
  </si>
  <si>
    <t>Davali</t>
  </si>
  <si>
    <t>Susanna Tan</t>
  </si>
  <si>
    <t>Umpy</t>
  </si>
  <si>
    <t>RV de Veldruiters</t>
  </si>
  <si>
    <t>vr.v</t>
  </si>
  <si>
    <t>Kiki-Jane van Itterson</t>
  </si>
  <si>
    <t>3W</t>
  </si>
  <si>
    <t>4W</t>
  </si>
  <si>
    <t>733207GB</t>
  </si>
  <si>
    <t>762533GS</t>
  </si>
  <si>
    <t>734918FM</t>
  </si>
  <si>
    <t>798942FI</t>
  </si>
  <si>
    <t>775303FM</t>
  </si>
  <si>
    <t>742727ED</t>
  </si>
  <si>
    <t>667113PV</t>
  </si>
  <si>
    <t>563181TL</t>
  </si>
  <si>
    <t>7211943FV</t>
  </si>
  <si>
    <t>totaal alle wedstrijden</t>
  </si>
  <si>
    <t>J</t>
  </si>
  <si>
    <t>K</t>
  </si>
  <si>
    <t>H</t>
  </si>
  <si>
    <t>I</t>
  </si>
  <si>
    <t>Pleun de Weijer</t>
  </si>
  <si>
    <t>RV de Paddock</t>
  </si>
  <si>
    <t>Tonke van Pol</t>
  </si>
  <si>
    <t>Hakauna</t>
  </si>
  <si>
    <t>RV de Schalm</t>
  </si>
  <si>
    <t>Gamorka</t>
  </si>
  <si>
    <t>Cid</t>
  </si>
  <si>
    <t>RV Ronde Venen</t>
  </si>
  <si>
    <t>terug getrokken</t>
  </si>
  <si>
    <t>Isa Stricker</t>
  </si>
  <si>
    <t>Dancing Hope</t>
  </si>
  <si>
    <t>RV Almere</t>
  </si>
  <si>
    <t>uit de wedstrijd</t>
  </si>
  <si>
    <t>670105RS</t>
  </si>
  <si>
    <t>Yolanda Stolk</t>
  </si>
  <si>
    <t>Rockrimmon Rosses Point</t>
  </si>
  <si>
    <t>Ronde Veen</t>
  </si>
  <si>
    <t>D</t>
  </si>
  <si>
    <t>813054KR</t>
  </si>
  <si>
    <t>Erik Roor</t>
  </si>
  <si>
    <t>Kapirossi E.B.R.</t>
  </si>
  <si>
    <t>767339GV</t>
  </si>
  <si>
    <t>585008AB</t>
  </si>
  <si>
    <t>Diewertje Boer</t>
  </si>
  <si>
    <t>Adje</t>
  </si>
  <si>
    <t>SrJV Groenendaal</t>
  </si>
  <si>
    <t>E</t>
  </si>
  <si>
    <t>05:40</t>
  </si>
  <si>
    <t>Dirk Ockhuizen</t>
  </si>
  <si>
    <t>Fleur de Roij</t>
  </si>
  <si>
    <t>Eye Catcher Spirit</t>
  </si>
  <si>
    <t>750824ZO</t>
  </si>
  <si>
    <t>849257ER</t>
  </si>
  <si>
    <t>Zevenster PCN</t>
  </si>
  <si>
    <t>uit</t>
  </si>
  <si>
    <t>602376SG</t>
  </si>
  <si>
    <t>Sterre Van De Posthoeve</t>
  </si>
  <si>
    <t>Stad en Lande</t>
  </si>
  <si>
    <t>F</t>
  </si>
  <si>
    <t>totaal drie beste wedstrijden</t>
  </si>
  <si>
    <t>834835QB</t>
  </si>
  <si>
    <t>Splinter Bergsma</t>
  </si>
  <si>
    <t>Quantum Warior</t>
  </si>
  <si>
    <t>Willemijn Meijburg</t>
  </si>
  <si>
    <t>Fidji Besselin k</t>
  </si>
  <si>
    <t>736242FM</t>
  </si>
  <si>
    <t>842133IH</t>
  </si>
  <si>
    <t>Suzanna de Heus-van Tuyll</t>
  </si>
  <si>
    <t>Invicible</t>
  </si>
  <si>
    <t>RV De Voornruiters</t>
  </si>
  <si>
    <t>834663HL</t>
  </si>
  <si>
    <t>Noor van Leeuwen</t>
  </si>
  <si>
    <t>Highlander van de Puiput</t>
  </si>
  <si>
    <t>774900FP</t>
  </si>
  <si>
    <t>Willemijn Poetsma</t>
  </si>
  <si>
    <t>Miss Mc Flurrie</t>
  </si>
  <si>
    <t>RV Paddock</t>
  </si>
  <si>
    <t>SGW  Amstelveen</t>
  </si>
  <si>
    <t>SGW Exloo</t>
  </si>
  <si>
    <t>SGW Chaam</t>
  </si>
  <si>
    <t>SGW Ettenleur</t>
  </si>
  <si>
    <t>SGW Maarsbergen</t>
  </si>
  <si>
    <t>SGW Markelo</t>
  </si>
  <si>
    <t>SGW Heersjansdam</t>
  </si>
  <si>
    <t>SGW Winterswijk</t>
  </si>
  <si>
    <t>838997HH</t>
  </si>
  <si>
    <t>Florinoor Hoogland</t>
  </si>
  <si>
    <t>Hontoni</t>
  </si>
  <si>
    <t>Quantum Warrior</t>
  </si>
  <si>
    <t>RV. Ronde Venen</t>
  </si>
  <si>
    <t xml:space="preserve">Rockrimmon Rosses Point </t>
  </si>
  <si>
    <t>846698HB</t>
  </si>
  <si>
    <t>Willem Broekman</t>
  </si>
  <si>
    <t>Hubalu</t>
  </si>
  <si>
    <t>RV. de Voornruiters</t>
  </si>
  <si>
    <t>Rv de Schalm</t>
  </si>
  <si>
    <t>SGW HULSBERGEN</t>
  </si>
  <si>
    <t>SGW Kronenberg</t>
  </si>
  <si>
    <t>Marije Boersma</t>
  </si>
  <si>
    <t>Edelweiss</t>
  </si>
  <si>
    <t>714662EB</t>
  </si>
  <si>
    <t>Rv de plantage</t>
  </si>
  <si>
    <t>MR</t>
  </si>
  <si>
    <t>d</t>
  </si>
  <si>
    <t>579207wb</t>
  </si>
  <si>
    <t>Astrid Baxter</t>
  </si>
  <si>
    <t>WiseGuy</t>
  </si>
  <si>
    <t>RV GJV</t>
  </si>
  <si>
    <t>631523UT</t>
  </si>
  <si>
    <t>606740BZ</t>
  </si>
  <si>
    <t>Patricia Zoomers</t>
  </si>
  <si>
    <t>Bon Vivant</t>
  </si>
  <si>
    <t>751947CB</t>
  </si>
  <si>
    <t>736595WS</t>
  </si>
  <si>
    <t>Anouk Slabbers</t>
  </si>
  <si>
    <t>Wesley</t>
  </si>
  <si>
    <t>RV Any Dale</t>
  </si>
  <si>
    <t>757536DS</t>
  </si>
  <si>
    <t>Tonke van der Pol</t>
  </si>
  <si>
    <t>Hakuna</t>
  </si>
  <si>
    <t>Sandra van der Linde</t>
  </si>
  <si>
    <t>Cheerup</t>
  </si>
  <si>
    <t>Dieuwertje Boer</t>
  </si>
  <si>
    <t>Iroeska</t>
  </si>
  <si>
    <t>Maike Willemsen</t>
  </si>
  <si>
    <t>Hannah</t>
  </si>
  <si>
    <t>Maika Willemsen</t>
  </si>
  <si>
    <t>Sandra van der Linden</t>
  </si>
  <si>
    <t>cheer up</t>
  </si>
  <si>
    <t>G</t>
  </si>
  <si>
    <t>Ivaniaravola</t>
  </si>
  <si>
    <t>846677IB</t>
  </si>
  <si>
    <t>Rosalie Vriens</t>
  </si>
  <si>
    <t>Bisous du Couer de Colines</t>
  </si>
  <si>
    <t>846675BV</t>
  </si>
  <si>
    <t>843739BB</t>
  </si>
  <si>
    <t>Anne-xin Boere</t>
  </si>
  <si>
    <t>Baltimore</t>
  </si>
  <si>
    <t>854016FJ</t>
  </si>
  <si>
    <t>Arjen de Jong</t>
  </si>
  <si>
    <t>Fairboy</t>
  </si>
  <si>
    <t>Reggie de Rooij</t>
  </si>
  <si>
    <t>SWATCH</t>
  </si>
  <si>
    <t>787645dw</t>
  </si>
  <si>
    <t>Carolien Houten</t>
  </si>
  <si>
    <t>747264BH</t>
  </si>
  <si>
    <t>boogiewoogie</t>
  </si>
  <si>
    <t>844441CL</t>
  </si>
  <si>
    <t>SGW Ede Putten 16&amp;17 juni</t>
  </si>
  <si>
    <t xml:space="preserve">EINDUITSLAG </t>
  </si>
  <si>
    <t>SGW: "VLIETLAND" 2018</t>
  </si>
  <si>
    <t>Dressuur proef: nr.  8</t>
  </si>
  <si>
    <t>Lengte parcour:</t>
  </si>
  <si>
    <t>Cross lengte:</t>
  </si>
  <si>
    <t>DATUM:</t>
  </si>
  <si>
    <t>23 juni</t>
  </si>
  <si>
    <t>Max.punten:</t>
  </si>
  <si>
    <t>Tempo:</t>
  </si>
  <si>
    <t>RING :</t>
  </si>
  <si>
    <t>5 en 6</t>
  </si>
  <si>
    <t>Tijd:</t>
  </si>
  <si>
    <t>Optimale tijd:</t>
  </si>
  <si>
    <t>KLASSE:</t>
  </si>
  <si>
    <t>L PAARDEN</t>
  </si>
  <si>
    <t>Tijdtfn. Beg. Sec.</t>
  </si>
  <si>
    <t>Tijdfnt. per beg. Sec.</t>
  </si>
  <si>
    <t>0.4</t>
  </si>
  <si>
    <t>Dressuur</t>
  </si>
  <si>
    <t>Springen</t>
  </si>
  <si>
    <t>Cross Country</t>
  </si>
  <si>
    <t xml:space="preserve">  UITSLAG</t>
  </si>
  <si>
    <t>dress</t>
  </si>
  <si>
    <t>hind.</t>
  </si>
  <si>
    <t>tijd</t>
  </si>
  <si>
    <t>tijd.</t>
  </si>
  <si>
    <t>hind</t>
  </si>
  <si>
    <t>finish</t>
  </si>
  <si>
    <t>Totaal</t>
  </si>
  <si>
    <t>plts</t>
  </si>
  <si>
    <t>NR</t>
  </si>
  <si>
    <t>NAAM</t>
  </si>
  <si>
    <t>PAARD/PONY</t>
  </si>
  <si>
    <t>PLAATS</t>
  </si>
  <si>
    <t>COMB.</t>
  </si>
  <si>
    <t>REGIO</t>
  </si>
  <si>
    <t>HC</t>
  </si>
  <si>
    <t>Ring</t>
  </si>
  <si>
    <t>punt</t>
  </si>
  <si>
    <t>%</t>
  </si>
  <si>
    <t>neg.pnt</t>
  </si>
  <si>
    <t>ftn</t>
  </si>
  <si>
    <t>ftn.</t>
  </si>
  <si>
    <t>straf</t>
  </si>
  <si>
    <t>fout</t>
  </si>
  <si>
    <t>straf pt</t>
  </si>
  <si>
    <t>Renske de Bruin</t>
  </si>
  <si>
    <t>Happy</t>
  </si>
  <si>
    <t>809961HB</t>
  </si>
  <si>
    <t>Dopharma's Faratique</t>
  </si>
  <si>
    <t>824697DP</t>
  </si>
  <si>
    <t>Paddy's Dream</t>
  </si>
  <si>
    <t>779495PP</t>
  </si>
  <si>
    <t>Jan-Willem Pleijsier</t>
  </si>
  <si>
    <t>Susaanna Tan</t>
  </si>
  <si>
    <t>Pelle</t>
  </si>
  <si>
    <t>RV Militair te Paard</t>
  </si>
  <si>
    <t>SGW  Leende</t>
  </si>
  <si>
    <t>B</t>
  </si>
  <si>
    <t>852045GB</t>
  </si>
  <si>
    <t>Janneke Boonzaaijer</t>
  </si>
  <si>
    <t>Gibsy</t>
  </si>
  <si>
    <t>A</t>
  </si>
  <si>
    <t>759180ZD</t>
  </si>
  <si>
    <t>Lynn Dybiona</t>
  </si>
  <si>
    <t>Zusa</t>
  </si>
  <si>
    <t>815303GW</t>
  </si>
  <si>
    <t>844340IP</t>
  </si>
  <si>
    <t>841177BS</t>
  </si>
  <si>
    <t>Harm Snoeck</t>
  </si>
  <si>
    <t>Butterfly</t>
  </si>
  <si>
    <t>C</t>
  </si>
  <si>
    <t>687684EG</t>
  </si>
  <si>
    <t>Lianne van de Geest</t>
  </si>
  <si>
    <t>Estral g</t>
  </si>
  <si>
    <t>RV Gouden Adelaar</t>
  </si>
  <si>
    <t>aantal wedstrijden</t>
  </si>
  <si>
    <t>SGW  vrouwenpolder</t>
  </si>
  <si>
    <t>834726ZG</t>
  </si>
  <si>
    <t>Floor Greeve</t>
  </si>
  <si>
    <t>:</t>
  </si>
  <si>
    <t>RV De Schaapskooi</t>
  </si>
  <si>
    <t>SGW  Renswoude</t>
  </si>
  <si>
    <t>Manege Groenewoude</t>
  </si>
  <si>
    <t>Lianne Van de Geest</t>
  </si>
  <si>
    <t>Estral G</t>
  </si>
  <si>
    <t>Anne-Xin Boere</t>
  </si>
  <si>
    <t>Hontini</t>
  </si>
  <si>
    <t>Ylanda Stolk</t>
  </si>
  <si>
    <t>Rockrimmon Rosses Poitn</t>
  </si>
  <si>
    <t>SGW  Dijksgatbos</t>
  </si>
  <si>
    <t>bergsma.roel@gmail.com</t>
  </si>
  <si>
    <t>rijkje@deventit.nl</t>
  </si>
  <si>
    <t>suzannedeheus@gmail.com</t>
  </si>
  <si>
    <t>anne-xin.boere@outlook.com</t>
  </si>
  <si>
    <t>joelanveerman@hotmail.com</t>
  </si>
  <si>
    <t>wedstrijdenstallozeman@hotmail.com</t>
  </si>
  <si>
    <t>colet_vanvliet@hotmail.com</t>
  </si>
  <si>
    <t>info@bl-balans.nl</t>
  </si>
  <si>
    <t>marijeboersma@live.nl</t>
  </si>
  <si>
    <t>susanna.lilly@gmail.com</t>
  </si>
  <si>
    <t>tonkevandepol@planet.nl</t>
  </si>
  <si>
    <t>jwpleijsier@allspan.eu</t>
  </si>
  <si>
    <t>hooglandflorinoor@hotmail.com</t>
  </si>
  <si>
    <t>epgeurs@hotmail.com</t>
  </si>
  <si>
    <t>kaatj2@kpnmail.nl</t>
  </si>
  <si>
    <t>simone@vermas.nl</t>
  </si>
  <si>
    <t>We.km@hotmail.com</t>
  </si>
  <si>
    <t>dirk@fortes-import.nl</t>
  </si>
  <si>
    <t>lynndybiona@hotmail.com</t>
  </si>
  <si>
    <t>elineblekkingh@hotmail.com</t>
  </si>
  <si>
    <t>boerdiewertje@gmail.com</t>
  </si>
  <si>
    <t>renske.de.bruin@hotmail.com</t>
  </si>
  <si>
    <t>pczoomers@hotmail.com</t>
  </si>
  <si>
    <t>desandra@hotmail.com</t>
  </si>
  <si>
    <t>lianne_vd_geest@hotmail.com</t>
  </si>
  <si>
    <t>nicoleverkade@hotmail.com</t>
  </si>
  <si>
    <t>willem2010@hotmail.com</t>
  </si>
  <si>
    <t>SGW  Arensgenshout</t>
  </si>
  <si>
    <t>854909LH</t>
  </si>
  <si>
    <t>Jos Houben</t>
  </si>
  <si>
    <t>Captain Liberator</t>
  </si>
  <si>
    <t>835389HW</t>
  </si>
  <si>
    <t>Kim van der Woude</t>
  </si>
  <si>
    <t>Hint-C</t>
  </si>
  <si>
    <t>820974FK</t>
  </si>
  <si>
    <t>Joost Kartman</t>
  </si>
  <si>
    <t>Fabregas</t>
  </si>
  <si>
    <t>SGW  Norg</t>
  </si>
  <si>
    <t>Anne -Wil van Diermen</t>
  </si>
  <si>
    <t>Jan Willem Pleysier</t>
  </si>
  <si>
    <t>Farathique</t>
  </si>
  <si>
    <t>RV Ronde Veen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</si>
</sst>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
    <numFmt numFmtId="166" formatCode="00.00"/>
    <numFmt numFmtId="167" formatCode="0.000"/>
    <numFmt numFmtId="168" formatCode="mm:ss.0;@"/>
  </numFmts>
  <fonts count="20" x14ac:knownFonts="1">
    <font>
      <sz val="11"/>
      <color theme="1"/>
      <name val="Calibri"/>
      <family val="2"/>
      <scheme val="minor"/>
    </font>
    <font>
      <b/>
      <sz val="16"/>
      <color theme="0"/>
      <name val="Calibri"/>
      <family val="2"/>
      <scheme val="minor"/>
    </font>
    <font>
      <sz val="11"/>
      <color theme="9" tint="0.79998168889431442"/>
      <name val="Calibri"/>
      <family val="2"/>
      <scheme val="minor"/>
    </font>
    <font>
      <b/>
      <sz val="11"/>
      <color theme="1"/>
      <name val="Century Gothic"/>
      <family val="2"/>
    </font>
    <font>
      <b/>
      <sz val="14"/>
      <color theme="1"/>
      <name val="Century Gothic"/>
      <family val="2"/>
    </font>
    <font>
      <b/>
      <sz val="14"/>
      <color theme="1"/>
      <name val="Calibri"/>
      <family val="2"/>
      <scheme val="minor"/>
    </font>
    <font>
      <b/>
      <sz val="16"/>
      <color theme="0"/>
      <name val="Century Gothic"/>
      <family val="2"/>
    </font>
    <font>
      <sz val="11"/>
      <color theme="1"/>
      <name val="Century Gothic"/>
      <family val="2"/>
    </font>
    <font>
      <sz val="11"/>
      <name val="Century Gothic"/>
      <family val="2"/>
    </font>
    <font>
      <sz val="11"/>
      <color theme="0" tint="-4.9989318521683403E-2"/>
      <name val="Century Gothic"/>
      <family val="2"/>
    </font>
    <font>
      <sz val="11"/>
      <color theme="9" tint="0.79998168889431442"/>
      <name val="Century Gothic"/>
      <family val="2"/>
    </font>
    <font>
      <b/>
      <sz val="20"/>
      <color theme="1"/>
      <name val="Century Gothic"/>
      <family val="2"/>
    </font>
    <font>
      <b/>
      <sz val="11"/>
      <color theme="1"/>
      <name val="Calibri"/>
      <family val="2"/>
      <scheme val="minor"/>
    </font>
    <font>
      <b/>
      <sz val="10"/>
      <name val="Arial"/>
      <family val="2"/>
    </font>
    <font>
      <sz val="10"/>
      <name val="Arial"/>
      <family val="2"/>
    </font>
    <font>
      <sz val="8"/>
      <name val="Arial"/>
      <family val="2"/>
    </font>
    <font>
      <sz val="9"/>
      <name val="Arial"/>
      <family val="2"/>
    </font>
    <font>
      <b/>
      <sz val="10"/>
      <color rgb="FF3300FF"/>
      <name val="Arial"/>
    </font>
    <font>
      <u/>
      <sz val="11"/>
      <color theme="10"/>
      <name val="Calibri"/>
      <family val="2"/>
      <scheme val="minor"/>
    </font>
    <font>
      <b/>
      <u/>
      <sz val="11"/>
      <color theme="1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F5F6CE"/>
        <bgColor rgb="FF000000"/>
      </patternFill>
    </fill>
    <fill>
      <patternFill patternType="solid">
        <fgColor theme="2" tint="-9.9978637043366805E-2"/>
        <bgColor indexed="64"/>
      </patternFill>
    </fill>
  </fills>
  <borders count="63">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8" fillId="0" borderId="0" applyNumberFormat="0" applyFill="0" applyBorder="0" applyAlignment="0" applyProtection="0"/>
  </cellStyleXfs>
  <cellXfs count="546">
    <xf numFmtId="0" fontId="0" fillId="0" borderId="0" xfId="0"/>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applyAlignment="1">
      <alignment horizontal="center"/>
    </xf>
    <xf numFmtId="0" fontId="0" fillId="0" borderId="3" xfId="0" applyBorder="1" applyAlignment="1">
      <alignment horizontal="center"/>
    </xf>
    <xf numFmtId="20" fontId="0" fillId="0" borderId="3" xfId="0" applyNumberFormat="1" applyBorder="1"/>
    <xf numFmtId="1" fontId="0" fillId="0" borderId="3"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0" fontId="0" fillId="0" borderId="8" xfId="0" applyBorder="1" applyAlignment="1">
      <alignment horizontal="center"/>
    </xf>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0" xfId="0" applyBorder="1" applyAlignment="1">
      <alignment horizontal="center"/>
    </xf>
    <xf numFmtId="1" fontId="0" fillId="0" borderId="10" xfId="0" applyNumberFormat="1" applyBorder="1" applyAlignment="1">
      <alignment horizontal="center"/>
    </xf>
    <xf numFmtId="20" fontId="0" fillId="0" borderId="10" xfId="0" applyNumberFormat="1" applyBorder="1"/>
    <xf numFmtId="0" fontId="0" fillId="0" borderId="13" xfId="0" applyBorder="1"/>
    <xf numFmtId="0" fontId="0" fillId="0" borderId="14" xfId="0" applyBorder="1"/>
    <xf numFmtId="0" fontId="0" fillId="0" borderId="15" xfId="0" applyBorder="1"/>
    <xf numFmtId="0" fontId="0" fillId="0" borderId="18" xfId="0" applyBorder="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applyAlignment="1">
      <alignment horizontal="center"/>
    </xf>
    <xf numFmtId="0" fontId="0" fillId="0" borderId="20" xfId="0" applyBorder="1" applyAlignment="1">
      <alignment horizontal="center"/>
    </xf>
    <xf numFmtId="1" fontId="0" fillId="0" borderId="20" xfId="0" applyNumberFormat="1" applyBorder="1" applyAlignment="1">
      <alignment horizontal="center"/>
    </xf>
    <xf numFmtId="164" fontId="0" fillId="0" borderId="23" xfId="0" applyNumberFormat="1"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0" fontId="0" fillId="5" borderId="33" xfId="0" applyFill="1" applyBorder="1" applyAlignment="1">
      <alignment horizontal="center" vertical="center" wrapText="1"/>
    </xf>
    <xf numFmtId="164" fontId="0" fillId="0" borderId="11" xfId="0" applyNumberFormat="1" applyBorder="1" applyAlignment="1">
      <alignment horizontal="center"/>
    </xf>
    <xf numFmtId="164" fontId="0" fillId="0" borderId="4" xfId="0" applyNumberFormat="1" applyBorder="1" applyAlignment="1">
      <alignment horizontal="center"/>
    </xf>
    <xf numFmtId="164" fontId="0" fillId="0" borderId="21" xfId="0" applyNumberFormat="1" applyBorder="1" applyAlignment="1">
      <alignment horizontal="center"/>
    </xf>
    <xf numFmtId="0" fontId="2" fillId="4" borderId="35" xfId="0" applyFont="1" applyFill="1" applyBorder="1" applyAlignment="1">
      <alignment horizontal="center"/>
    </xf>
    <xf numFmtId="0" fontId="0" fillId="0" borderId="8" xfId="0" applyFill="1" applyBorder="1" applyAlignment="1">
      <alignment horizontal="center"/>
    </xf>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applyAlignment="1">
      <alignment horizontal="center"/>
    </xf>
    <xf numFmtId="1" fontId="0" fillId="0" borderId="10" xfId="0" applyNumberFormat="1" applyFill="1" applyBorder="1" applyAlignment="1">
      <alignment horizontal="center"/>
    </xf>
    <xf numFmtId="0" fontId="0" fillId="0" borderId="10" xfId="0" applyFill="1" applyBorder="1" applyAlignment="1">
      <alignment horizontal="center"/>
    </xf>
    <xf numFmtId="20" fontId="0" fillId="0" borderId="10" xfId="0" applyNumberFormat="1" applyFill="1" applyBorder="1"/>
    <xf numFmtId="2" fontId="0" fillId="0" borderId="10" xfId="0" applyNumberFormat="1" applyFill="1" applyBorder="1"/>
    <xf numFmtId="164" fontId="0" fillId="0" borderId="11" xfId="0" applyNumberFormat="1" applyFill="1" applyBorder="1" applyAlignment="1">
      <alignment horizontal="center"/>
    </xf>
    <xf numFmtId="164" fontId="0" fillId="0" borderId="7" xfId="0" applyNumberFormat="1" applyFill="1" applyBorder="1" applyAlignment="1">
      <alignment horizontal="center"/>
    </xf>
    <xf numFmtId="0" fontId="0" fillId="0" borderId="13" xfId="0" applyFill="1" applyBorder="1"/>
    <xf numFmtId="0" fontId="0" fillId="0" borderId="14" xfId="0" applyFill="1" applyBorder="1"/>
    <xf numFmtId="0" fontId="0" fillId="0" borderId="15" xfId="0" applyFill="1" applyBorder="1"/>
    <xf numFmtId="0" fontId="4" fillId="0" borderId="0" xfId="0" applyFont="1" applyFill="1" applyBorder="1" applyAlignment="1">
      <alignment vertical="center" wrapText="1"/>
    </xf>
    <xf numFmtId="0" fontId="9" fillId="0" borderId="0" xfId="0" applyFont="1" applyFill="1" applyBorder="1"/>
    <xf numFmtId="0" fontId="7" fillId="0" borderId="0" xfId="0" applyFont="1" applyFill="1" applyBorder="1"/>
    <xf numFmtId="0" fontId="7" fillId="0" borderId="0" xfId="0" applyFont="1"/>
    <xf numFmtId="0" fontId="10" fillId="4" borderId="35" xfId="0" applyFont="1" applyFill="1" applyBorder="1" applyAlignment="1">
      <alignment horizontal="center"/>
    </xf>
    <xf numFmtId="0" fontId="7"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 fontId="7" fillId="0" borderId="3" xfId="0" applyNumberFormat="1" applyFont="1" applyBorder="1" applyAlignment="1">
      <alignment horizontal="center"/>
    </xf>
    <xf numFmtId="0" fontId="7" fillId="0" borderId="3" xfId="0" applyFont="1" applyBorder="1" applyAlignment="1">
      <alignment horizontal="center"/>
    </xf>
    <xf numFmtId="0" fontId="7" fillId="0" borderId="0" xfId="0" applyFont="1" applyFill="1" applyBorder="1" applyAlignment="1">
      <alignment horizontal="center"/>
    </xf>
    <xf numFmtId="20" fontId="7" fillId="0" borderId="0" xfId="0" applyNumberFormat="1" applyFont="1" applyFill="1" applyBorder="1"/>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xf>
    <xf numFmtId="0" fontId="7" fillId="0" borderId="0" xfId="0" applyNumberFormat="1" applyFont="1" applyFill="1" applyBorder="1"/>
    <xf numFmtId="0" fontId="7" fillId="0" borderId="0" xfId="0" applyFont="1" applyFill="1" applyBorder="1" applyAlignment="1">
      <alignment wrapText="1"/>
    </xf>
    <xf numFmtId="1" fontId="8" fillId="0" borderId="0" xfId="0" applyNumberFormat="1" applyFont="1" applyFill="1" applyBorder="1" applyAlignment="1">
      <alignment horizontal="center"/>
    </xf>
    <xf numFmtId="0" fontId="7" fillId="0" borderId="10" xfId="0" applyFont="1" applyBorder="1"/>
    <xf numFmtId="1" fontId="7" fillId="0" borderId="10" xfId="0" applyNumberFormat="1" applyFont="1" applyBorder="1" applyAlignment="1">
      <alignment horizontal="center"/>
    </xf>
    <xf numFmtId="0" fontId="7" fillId="0" borderId="10" xfId="0" applyFont="1" applyBorder="1" applyAlignment="1">
      <alignment horizontal="center"/>
    </xf>
    <xf numFmtId="164" fontId="7" fillId="0" borderId="10" xfId="0" applyNumberFormat="1" applyFont="1" applyBorder="1" applyAlignment="1">
      <alignment horizontal="center"/>
    </xf>
    <xf numFmtId="0" fontId="7" fillId="0" borderId="7" xfId="0" applyFont="1" applyBorder="1"/>
    <xf numFmtId="20" fontId="7" fillId="0" borderId="10" xfId="0" applyNumberFormat="1" applyFont="1" applyBorder="1"/>
    <xf numFmtId="20" fontId="7" fillId="0" borderId="10" xfId="0" applyNumberFormat="1" applyFont="1" applyBorder="1" applyAlignment="1">
      <alignment horizontal="center"/>
    </xf>
    <xf numFmtId="0" fontId="7" fillId="0" borderId="7" xfId="0" applyFont="1" applyBorder="1" applyAlignment="1">
      <alignment horizontal="center"/>
    </xf>
    <xf numFmtId="164" fontId="7" fillId="0" borderId="0" xfId="0" applyNumberFormat="1" applyFont="1" applyFill="1" applyBorder="1" applyAlignment="1">
      <alignment horizontal="center" wrapText="1"/>
    </xf>
    <xf numFmtId="1" fontId="7" fillId="0" borderId="0" xfId="0" applyNumberFormat="1" applyFont="1" applyFill="1" applyBorder="1" applyAlignment="1">
      <alignment horizontal="center"/>
    </xf>
    <xf numFmtId="0" fontId="7" fillId="0" borderId="10" xfId="0" applyFont="1" applyFill="1" applyBorder="1"/>
    <xf numFmtId="1" fontId="7" fillId="0" borderId="10" xfId="0" applyNumberFormat="1" applyFont="1" applyFill="1" applyBorder="1" applyAlignment="1">
      <alignment horizontal="center"/>
    </xf>
    <xf numFmtId="0" fontId="7" fillId="0" borderId="10" xfId="0" applyFont="1" applyFill="1" applyBorder="1" applyAlignment="1">
      <alignment horizontal="center"/>
    </xf>
    <xf numFmtId="20" fontId="7" fillId="0" borderId="10" xfId="0" applyNumberFormat="1" applyFont="1" applyFill="1" applyBorder="1"/>
    <xf numFmtId="164" fontId="7" fillId="0" borderId="10" xfId="0" applyNumberFormat="1" applyFont="1" applyFill="1" applyBorder="1" applyAlignment="1">
      <alignment horizontal="center"/>
    </xf>
    <xf numFmtId="2" fontId="7" fillId="0" borderId="10" xfId="0" applyNumberFormat="1" applyFont="1" applyFill="1" applyBorder="1" applyAlignment="1">
      <alignment horizontal="center"/>
    </xf>
    <xf numFmtId="20" fontId="7" fillId="0" borderId="10" xfId="0" applyNumberFormat="1" applyFont="1" applyFill="1" applyBorder="1" applyAlignment="1">
      <alignment horizontal="center"/>
    </xf>
    <xf numFmtId="0" fontId="7" fillId="0" borderId="7" xfId="0" applyFont="1" applyFill="1" applyBorder="1" applyAlignment="1">
      <alignment horizontal="center"/>
    </xf>
    <xf numFmtId="0" fontId="7" fillId="0" borderId="0" xfId="0" applyFont="1" applyFill="1"/>
    <xf numFmtId="0" fontId="8" fillId="0" borderId="0" xfId="0" applyFont="1" applyFill="1" applyBorder="1"/>
    <xf numFmtId="0" fontId="7" fillId="0" borderId="7" xfId="0" applyFont="1" applyFill="1" applyBorder="1"/>
    <xf numFmtId="164" fontId="8" fillId="0" borderId="0" xfId="0" applyNumberFormat="1" applyFont="1" applyFill="1" applyBorder="1"/>
    <xf numFmtId="20" fontId="7" fillId="0" borderId="0" xfId="0" quotePrefix="1" applyNumberFormat="1" applyFont="1" applyFill="1" applyBorder="1"/>
    <xf numFmtId="0" fontId="7" fillId="0" borderId="0" xfId="0" applyFont="1" applyAlignment="1">
      <alignment horizontal="center"/>
    </xf>
    <xf numFmtId="0" fontId="7" fillId="0" borderId="0" xfId="0" applyNumberFormat="1" applyFont="1"/>
    <xf numFmtId="0" fontId="8" fillId="0" borderId="0" xfId="0" applyFont="1"/>
    <xf numFmtId="0" fontId="9" fillId="6" borderId="0" xfId="0" applyFont="1" applyFill="1"/>
    <xf numFmtId="0" fontId="4" fillId="0" borderId="0"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7" fillId="0" borderId="1" xfId="0" applyFont="1" applyFill="1" applyBorder="1" applyAlignment="1">
      <alignment horizontal="center"/>
    </xf>
    <xf numFmtId="0" fontId="3" fillId="5" borderId="35" xfId="0" applyFont="1" applyFill="1" applyBorder="1" applyAlignment="1">
      <alignment horizontal="center" vertical="center" wrapText="1"/>
    </xf>
    <xf numFmtId="0" fontId="4" fillId="0" borderId="0" xfId="0" applyFont="1" applyFill="1" applyBorder="1" applyAlignment="1">
      <alignment horizontal="center" vertical="center"/>
    </xf>
    <xf numFmtId="164" fontId="7" fillId="0" borderId="3" xfId="0" applyNumberFormat="1" applyFont="1" applyBorder="1" applyAlignment="1">
      <alignment horizontal="center"/>
    </xf>
    <xf numFmtId="20" fontId="0" fillId="0" borderId="3" xfId="0" applyNumberFormat="1" applyBorder="1" applyAlignment="1">
      <alignment horizontal="center"/>
    </xf>
    <xf numFmtId="20" fontId="0" fillId="0" borderId="10" xfId="0" applyNumberFormat="1" applyBorder="1" applyAlignment="1">
      <alignment horizontal="center"/>
    </xf>
    <xf numFmtId="20" fontId="0" fillId="0" borderId="10" xfId="0" applyNumberFormat="1" applyFill="1" applyBorder="1" applyAlignment="1">
      <alignment horizontal="center"/>
    </xf>
    <xf numFmtId="0" fontId="0" fillId="5" borderId="32" xfId="0" applyNumberFormat="1" applyFill="1" applyBorder="1" applyAlignment="1">
      <alignment horizontal="center" vertical="center" wrapText="1"/>
    </xf>
    <xf numFmtId="0" fontId="0" fillId="0" borderId="3" xfId="0" applyNumberFormat="1" applyBorder="1" applyAlignment="1">
      <alignment horizontal="center"/>
    </xf>
    <xf numFmtId="0" fontId="0" fillId="0" borderId="10" xfId="0" applyNumberFormat="1" applyBorder="1" applyAlignment="1">
      <alignment horizontal="center"/>
    </xf>
    <xf numFmtId="0" fontId="0" fillId="0" borderId="10" xfId="0" applyNumberFormat="1" applyFill="1" applyBorder="1" applyAlignment="1">
      <alignment horizontal="center"/>
    </xf>
    <xf numFmtId="0" fontId="0" fillId="0" borderId="20" xfId="0" applyNumberFormat="1" applyBorder="1" applyAlignment="1">
      <alignment horizontal="center"/>
    </xf>
    <xf numFmtId="0" fontId="0" fillId="0" borderId="0" xfId="0" applyNumberFormat="1" applyAlignment="1">
      <alignment horizontal="center"/>
    </xf>
    <xf numFmtId="0" fontId="7" fillId="0" borderId="9" xfId="0" applyFont="1" applyBorder="1" applyAlignment="1">
      <alignment horizontal="center"/>
    </xf>
    <xf numFmtId="0" fontId="7" fillId="0" borderId="9" xfId="0" applyFont="1" applyFill="1" applyBorder="1" applyAlignment="1">
      <alignment horizontal="center"/>
    </xf>
    <xf numFmtId="164" fontId="0" fillId="0" borderId="10" xfId="0" applyNumberFormat="1" applyBorder="1" applyAlignment="1">
      <alignment horizontal="center"/>
    </xf>
    <xf numFmtId="0" fontId="3" fillId="0" borderId="25" xfId="0" applyFont="1" applyFill="1" applyBorder="1" applyAlignment="1">
      <alignment horizontal="center" vertical="center" wrapText="1"/>
    </xf>
    <xf numFmtId="164" fontId="7" fillId="0" borderId="1" xfId="0" applyNumberFormat="1" applyFont="1" applyBorder="1" applyAlignment="1">
      <alignment horizontal="center"/>
    </xf>
    <xf numFmtId="0" fontId="0" fillId="0" borderId="6" xfId="0" applyBorder="1"/>
    <xf numFmtId="0" fontId="0" fillId="0" borderId="43" xfId="0" applyBorder="1"/>
    <xf numFmtId="0" fontId="0" fillId="0" borderId="5" xfId="0" applyBorder="1"/>
    <xf numFmtId="0" fontId="0" fillId="0" borderId="7" xfId="0" applyFill="1" applyBorder="1"/>
    <xf numFmtId="0" fontId="0" fillId="0" borderId="10" xfId="0" applyNumberFormat="1" applyFill="1" applyBorder="1"/>
    <xf numFmtId="164" fontId="7" fillId="0" borderId="0" xfId="0" applyNumberFormat="1" applyFont="1"/>
    <xf numFmtId="1" fontId="3" fillId="5" borderId="38" xfId="0" applyNumberFormat="1" applyFont="1" applyFill="1" applyBorder="1" applyAlignment="1">
      <alignment horizontal="center" vertical="center" wrapText="1"/>
    </xf>
    <xf numFmtId="164" fontId="7" fillId="0" borderId="10" xfId="0" applyNumberFormat="1" applyFont="1" applyBorder="1"/>
    <xf numFmtId="0" fontId="7" fillId="0" borderId="2" xfId="0" applyFont="1" applyBorder="1" applyAlignment="1">
      <alignment horizontal="center"/>
    </xf>
    <xf numFmtId="164" fontId="7" fillId="0" borderId="9" xfId="0" applyNumberFormat="1" applyFont="1" applyFill="1" applyBorder="1" applyAlignment="1">
      <alignment horizontal="center"/>
    </xf>
    <xf numFmtId="164" fontId="7" fillId="0" borderId="9" xfId="0" applyNumberFormat="1" applyFont="1" applyBorder="1" applyAlignment="1">
      <alignment horizontal="center"/>
    </xf>
    <xf numFmtId="0" fontId="0" fillId="0" borderId="44" xfId="0" applyBorder="1"/>
    <xf numFmtId="0" fontId="0" fillId="0" borderId="45" xfId="0" applyBorder="1"/>
    <xf numFmtId="0" fontId="0" fillId="0" borderId="12" xfId="0" applyBorder="1"/>
    <xf numFmtId="0" fontId="0" fillId="0" borderId="7" xfId="0" applyBorder="1"/>
    <xf numFmtId="0" fontId="0" fillId="0" borderId="12" xfId="0" applyFill="1" applyBorder="1"/>
    <xf numFmtId="0" fontId="7" fillId="0" borderId="12" xfId="0" applyFont="1" applyFill="1" applyBorder="1"/>
    <xf numFmtId="0" fontId="7" fillId="0" borderId="16" xfId="0" applyFont="1" applyFill="1" applyBorder="1"/>
    <xf numFmtId="0" fontId="7" fillId="0" borderId="16" xfId="0" applyFont="1" applyBorder="1"/>
    <xf numFmtId="0" fontId="7" fillId="0" borderId="17" xfId="0" applyFont="1" applyBorder="1"/>
    <xf numFmtId="0" fontId="7" fillId="0" borderId="12" xfId="0" applyFont="1" applyBorder="1"/>
    <xf numFmtId="0" fontId="0" fillId="0" borderId="0" xfId="0" applyFont="1"/>
    <xf numFmtId="0" fontId="0" fillId="5" borderId="31"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0" borderId="1" xfId="0" applyFont="1" applyBorder="1" applyAlignment="1">
      <alignment horizontal="center"/>
    </xf>
    <xf numFmtId="0" fontId="0" fillId="0" borderId="5" xfId="0" applyFont="1" applyBorder="1"/>
    <xf numFmtId="0" fontId="0" fillId="0" borderId="3" xfId="0" applyFont="1" applyBorder="1"/>
    <xf numFmtId="0" fontId="0" fillId="0" borderId="6" xfId="0" applyFont="1" applyBorder="1"/>
    <xf numFmtId="0" fontId="0" fillId="0" borderId="5" xfId="0" applyFont="1" applyBorder="1" applyAlignment="1">
      <alignment horizontal="center"/>
    </xf>
    <xf numFmtId="1" fontId="0" fillId="0" borderId="3" xfId="0" applyNumberFormat="1" applyFont="1" applyBorder="1" applyAlignment="1">
      <alignment horizontal="center"/>
    </xf>
    <xf numFmtId="0" fontId="0" fillId="0" borderId="3" xfId="0" applyFont="1" applyBorder="1" applyAlignment="1">
      <alignment horizontal="center"/>
    </xf>
    <xf numFmtId="20" fontId="0" fillId="0" borderId="3" xfId="0" applyNumberFormat="1" applyFont="1" applyBorder="1"/>
    <xf numFmtId="0" fontId="0" fillId="0" borderId="8" xfId="0" applyFont="1" applyBorder="1" applyAlignment="1">
      <alignment horizontal="center"/>
    </xf>
    <xf numFmtId="0" fontId="0" fillId="0" borderId="44" xfId="0" applyFont="1" applyBorder="1"/>
    <xf numFmtId="0" fontId="0" fillId="0" borderId="43" xfId="0" applyFont="1" applyBorder="1"/>
    <xf numFmtId="0" fontId="0" fillId="0" borderId="45" xfId="0" applyFont="1" applyBorder="1"/>
    <xf numFmtId="0" fontId="0" fillId="0" borderId="12" xfId="0" applyFont="1" applyBorder="1" applyAlignment="1">
      <alignment horizontal="center"/>
    </xf>
    <xf numFmtId="1"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xf numFmtId="164" fontId="0" fillId="0" borderId="11" xfId="0" applyNumberFormat="1" applyFont="1" applyBorder="1" applyAlignment="1">
      <alignment horizontal="center"/>
    </xf>
    <xf numFmtId="0" fontId="0" fillId="0" borderId="12" xfId="0" applyFont="1" applyBorder="1"/>
    <xf numFmtId="0" fontId="0" fillId="0" borderId="7" xfId="0" applyFont="1" applyBorder="1"/>
    <xf numFmtId="20" fontId="0" fillId="0" borderId="10" xfId="0" applyNumberFormat="1" applyFont="1" applyBorder="1"/>
    <xf numFmtId="0" fontId="0" fillId="0" borderId="8" xfId="0" applyFont="1" applyFill="1" applyBorder="1" applyAlignment="1">
      <alignment horizontal="center"/>
    </xf>
    <xf numFmtId="0" fontId="0" fillId="0" borderId="12"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xf>
    <xf numFmtId="20" fontId="0" fillId="0" borderId="10" xfId="0" applyNumberFormat="1" applyFont="1" applyFill="1" applyBorder="1"/>
    <xf numFmtId="2" fontId="0" fillId="0" borderId="10" xfId="0" applyNumberFormat="1" applyFont="1" applyFill="1" applyBorder="1"/>
    <xf numFmtId="0" fontId="0" fillId="0" borderId="12" xfId="0" applyFont="1" applyFill="1" applyBorder="1"/>
    <xf numFmtId="0" fontId="0" fillId="0" borderId="10" xfId="0" applyFont="1" applyFill="1" applyBorder="1"/>
    <xf numFmtId="0" fontId="0" fillId="0" borderId="7" xfId="0" applyFont="1" applyFill="1" applyBorder="1"/>
    <xf numFmtId="0" fontId="0" fillId="0" borderId="13" xfId="0" applyFont="1" applyBorder="1"/>
    <xf numFmtId="0" fontId="0" fillId="0" borderId="14" xfId="0" applyFont="1" applyBorder="1"/>
    <xf numFmtId="0" fontId="0" fillId="0" borderId="15" xfId="0" applyFont="1" applyBorder="1"/>
    <xf numFmtId="0" fontId="0" fillId="0" borderId="18" xfId="0" applyFont="1" applyBorder="1" applyAlignment="1">
      <alignment horizontal="center"/>
    </xf>
    <xf numFmtId="0" fontId="0" fillId="0" borderId="19" xfId="0" applyFont="1" applyBorder="1"/>
    <xf numFmtId="0" fontId="0" fillId="0" borderId="20" xfId="0" applyFont="1" applyBorder="1"/>
    <xf numFmtId="0" fontId="0" fillId="0" borderId="21" xfId="0" applyFont="1" applyBorder="1"/>
    <xf numFmtId="0" fontId="0" fillId="0" borderId="22" xfId="0" applyFont="1" applyBorder="1" applyAlignment="1">
      <alignment horizontal="center"/>
    </xf>
    <xf numFmtId="1" fontId="0" fillId="0" borderId="20" xfId="0" applyNumberFormat="1" applyFont="1" applyBorder="1" applyAlignment="1">
      <alignment horizontal="center"/>
    </xf>
    <xf numFmtId="0" fontId="0" fillId="0" borderId="20" xfId="0" applyFont="1" applyBorder="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0" fillId="0" borderId="16" xfId="0" applyFont="1" applyFill="1" applyBorder="1"/>
    <xf numFmtId="2" fontId="0" fillId="0" borderId="10" xfId="0" applyNumberFormat="1" applyFont="1" applyBorder="1"/>
    <xf numFmtId="0" fontId="0" fillId="0" borderId="10" xfId="0" applyFont="1" applyBorder="1" applyAlignment="1">
      <alignment horizontal="left"/>
    </xf>
    <xf numFmtId="0" fontId="0" fillId="0" borderId="10" xfId="0" applyFont="1" applyFill="1" applyBorder="1" applyAlignment="1">
      <alignment horizontal="left"/>
    </xf>
    <xf numFmtId="0" fontId="0" fillId="0" borderId="9" xfId="0" applyFont="1" applyFill="1" applyBorder="1"/>
    <xf numFmtId="0" fontId="0" fillId="0" borderId="14" xfId="0" applyFont="1" applyFill="1" applyBorder="1"/>
    <xf numFmtId="0" fontId="0" fillId="0" borderId="17" xfId="0" applyFont="1" applyFill="1" applyBorder="1"/>
    <xf numFmtId="0" fontId="0" fillId="0" borderId="11" xfId="0" applyFont="1" applyFill="1" applyBorder="1"/>
    <xf numFmtId="0" fontId="0" fillId="0" borderId="15" xfId="0" applyFont="1" applyFill="1" applyBorder="1"/>
    <xf numFmtId="164" fontId="0" fillId="0" borderId="10" xfId="0" applyNumberFormat="1" applyFont="1" applyBorder="1" applyAlignment="1">
      <alignment horizontal="center"/>
    </xf>
    <xf numFmtId="0" fontId="0" fillId="5" borderId="39" xfId="0" applyFont="1" applyFill="1" applyBorder="1" applyAlignment="1">
      <alignment horizontal="center" vertical="center" wrapText="1"/>
    </xf>
    <xf numFmtId="164" fontId="0" fillId="0" borderId="10" xfId="0" applyNumberFormat="1" applyFont="1" applyFill="1" applyBorder="1" applyAlignment="1">
      <alignment horizontal="center"/>
    </xf>
    <xf numFmtId="0" fontId="0" fillId="0" borderId="0" xfId="0" applyAlignment="1">
      <alignment horizontal="left" vertical="top"/>
    </xf>
    <xf numFmtId="0" fontId="0" fillId="0" borderId="46" xfId="0" applyBorder="1" applyAlignment="1">
      <alignment horizontal="center"/>
    </xf>
    <xf numFmtId="0" fontId="0" fillId="0" borderId="47" xfId="0" applyBorder="1" applyAlignment="1">
      <alignment horizontal="center"/>
    </xf>
    <xf numFmtId="0" fontId="0" fillId="0" borderId="10" xfId="0" applyBorder="1" applyAlignment="1">
      <alignment horizontal="left" vertical="top"/>
    </xf>
    <xf numFmtId="0" fontId="0" fillId="0" borderId="10" xfId="0" applyFill="1" applyBorder="1" applyAlignment="1">
      <alignment horizontal="left" vertical="top"/>
    </xf>
    <xf numFmtId="0" fontId="0" fillId="0" borderId="10" xfId="0" applyBorder="1" applyAlignment="1">
      <alignment horizontal="center" vertical="top"/>
    </xf>
    <xf numFmtId="0" fontId="0" fillId="0" borderId="12" xfId="0" applyBorder="1" applyAlignment="1">
      <alignment horizontal="left" vertical="top"/>
    </xf>
    <xf numFmtId="0" fontId="0" fillId="0" borderId="12" xfId="0" applyFill="1" applyBorder="1" applyAlignment="1">
      <alignment horizontal="left" vertical="top"/>
    </xf>
    <xf numFmtId="164" fontId="0" fillId="0" borderId="10" xfId="0" applyNumberFormat="1" applyBorder="1"/>
    <xf numFmtId="0" fontId="0" fillId="0" borderId="9" xfId="0" applyBorder="1" applyAlignment="1">
      <alignment horizontal="center"/>
    </xf>
    <xf numFmtId="0" fontId="0" fillId="0" borderId="22" xfId="0" applyFill="1" applyBorder="1"/>
    <xf numFmtId="0" fontId="0" fillId="0" borderId="20" xfId="0" applyFill="1" applyBorder="1"/>
    <xf numFmtId="164" fontId="7" fillId="0" borderId="10" xfId="0" applyNumberFormat="1" applyFont="1" applyFill="1" applyBorder="1"/>
    <xf numFmtId="0" fontId="0" fillId="5" borderId="38" xfId="0" applyFill="1" applyBorder="1" applyAlignment="1">
      <alignment horizontal="center" vertical="center" wrapText="1"/>
    </xf>
    <xf numFmtId="165" fontId="13" fillId="6" borderId="0" xfId="0" applyNumberFormat="1" applyFont="1" applyFill="1" applyBorder="1" applyAlignment="1" applyProtection="1">
      <alignment horizontal="center" vertical="center"/>
    </xf>
    <xf numFmtId="0" fontId="13" fillId="6" borderId="0" xfId="0" applyFont="1" applyFill="1" applyBorder="1" applyAlignment="1" applyProtection="1">
      <alignment horizontal="center" vertical="center"/>
      <protection locked="0"/>
    </xf>
    <xf numFmtId="165" fontId="13" fillId="6" borderId="0" xfId="0" applyNumberFormat="1" applyFont="1" applyFill="1" applyBorder="1" applyAlignment="1">
      <alignment horizontal="center" vertical="center"/>
    </xf>
    <xf numFmtId="0" fontId="13" fillId="6" borderId="9" xfId="0" applyFont="1" applyFill="1" applyBorder="1" applyAlignment="1" applyProtection="1">
      <alignment horizontal="center" vertical="center"/>
      <protection locked="0"/>
    </xf>
    <xf numFmtId="165" fontId="13" fillId="6" borderId="7" xfId="0" applyNumberFormat="1" applyFont="1" applyFill="1" applyBorder="1" applyAlignment="1" applyProtection="1">
      <alignment horizontal="center" vertical="center"/>
    </xf>
    <xf numFmtId="0" fontId="13" fillId="6" borderId="45" xfId="0" applyFont="1" applyFill="1" applyBorder="1" applyAlignment="1" applyProtection="1">
      <alignment horizontal="center" vertical="center"/>
      <protection locked="0"/>
    </xf>
    <xf numFmtId="20" fontId="13" fillId="6" borderId="12" xfId="0" applyNumberFormat="1" applyFont="1" applyFill="1" applyBorder="1" applyAlignment="1" applyProtection="1">
      <alignment horizontal="center" vertical="center"/>
    </xf>
    <xf numFmtId="0" fontId="13" fillId="6" borderId="7" xfId="0" applyNumberFormat="1" applyFont="1" applyFill="1" applyBorder="1" applyAlignment="1" applyProtection="1">
      <alignment horizontal="center" vertical="center"/>
    </xf>
    <xf numFmtId="166" fontId="13" fillId="6" borderId="9" xfId="0" applyNumberFormat="1" applyFont="1" applyFill="1" applyBorder="1" applyAlignment="1" applyProtection="1">
      <alignment horizontal="left" vertical="center"/>
      <protection locked="0"/>
    </xf>
    <xf numFmtId="0" fontId="13" fillId="6" borderId="11" xfId="0" applyNumberFormat="1" applyFont="1" applyFill="1" applyBorder="1" applyAlignment="1" applyProtection="1">
      <alignment horizontal="center" vertical="center"/>
      <protection locked="0"/>
    </xf>
    <xf numFmtId="0" fontId="14" fillId="7" borderId="10" xfId="0" applyFont="1" applyFill="1" applyBorder="1" applyAlignment="1" applyProtection="1">
      <alignment horizontal="center" vertical="center"/>
      <protection locked="0"/>
    </xf>
    <xf numFmtId="0" fontId="14" fillId="7" borderId="10" xfId="0" applyFont="1" applyFill="1" applyBorder="1" applyAlignment="1" applyProtection="1">
      <alignment horizontal="left" vertical="center" indent="1"/>
      <protection locked="0"/>
    </xf>
    <xf numFmtId="0" fontId="15" fillId="7" borderId="7" xfId="0" applyFont="1" applyFill="1" applyBorder="1" applyAlignment="1" applyProtection="1">
      <alignment horizontal="left" vertical="center" indent="1"/>
      <protection locked="0"/>
    </xf>
    <xf numFmtId="164" fontId="0" fillId="0" borderId="38" xfId="0" applyNumberFormat="1" applyBorder="1" applyAlignment="1">
      <alignment horizontal="center"/>
    </xf>
    <xf numFmtId="164" fontId="0" fillId="0" borderId="38" xfId="0" applyNumberFormat="1" applyFont="1" applyBorder="1" applyAlignment="1">
      <alignment horizontal="center"/>
    </xf>
    <xf numFmtId="0" fontId="7" fillId="0" borderId="11" xfId="0" applyFont="1" applyBorder="1" applyAlignment="1">
      <alignment horizontal="center"/>
    </xf>
    <xf numFmtId="0" fontId="7" fillId="0" borderId="3" xfId="0" applyFont="1" applyBorder="1"/>
    <xf numFmtId="1" fontId="7" fillId="0" borderId="7" xfId="0" applyNumberFormat="1" applyFont="1" applyBorder="1" applyAlignment="1">
      <alignment horizontal="center"/>
    </xf>
    <xf numFmtId="0" fontId="0" fillId="0" borderId="16" xfId="0" applyBorder="1"/>
    <xf numFmtId="0" fontId="0" fillId="0" borderId="43" xfId="0" applyFill="1" applyBorder="1"/>
    <xf numFmtId="0" fontId="0" fillId="0" borderId="17" xfId="0" applyBorder="1"/>
    <xf numFmtId="0" fontId="7" fillId="0" borderId="20" xfId="0" applyFont="1" applyFill="1" applyBorder="1" applyAlignment="1">
      <alignment horizontal="center"/>
    </xf>
    <xf numFmtId="0" fontId="7" fillId="0" borderId="11" xfId="0" applyFont="1" applyFill="1" applyBorder="1" applyAlignment="1">
      <alignment horizontal="center"/>
    </xf>
    <xf numFmtId="0" fontId="0" fillId="0" borderId="11" xfId="0" applyBorder="1" applyAlignment="1">
      <alignment horizontal="center"/>
    </xf>
    <xf numFmtId="164" fontId="0" fillId="0" borderId="10" xfId="0" applyNumberFormat="1" applyFill="1" applyBorder="1" applyAlignment="1">
      <alignment horizontal="center"/>
    </xf>
    <xf numFmtId="164" fontId="7" fillId="0" borderId="42" xfId="0" applyNumberFormat="1" applyFont="1" applyFill="1" applyBorder="1" applyAlignment="1">
      <alignment horizontal="center"/>
    </xf>
    <xf numFmtId="165" fontId="0" fillId="0" borderId="10" xfId="0" applyNumberFormat="1" applyBorder="1" applyAlignment="1">
      <alignment horizontal="center"/>
    </xf>
    <xf numFmtId="0" fontId="0" fillId="0" borderId="16" xfId="0" applyFill="1" applyBorder="1"/>
    <xf numFmtId="0" fontId="0" fillId="0" borderId="27" xfId="0" applyBorder="1" applyAlignment="1">
      <alignment horizontal="left" vertical="top"/>
    </xf>
    <xf numFmtId="0" fontId="0" fillId="0" borderId="45" xfId="0" applyFill="1" applyBorder="1"/>
    <xf numFmtId="0" fontId="0" fillId="0" borderId="17" xfId="0" applyFill="1" applyBorder="1"/>
    <xf numFmtId="0" fontId="0" fillId="0" borderId="21" xfId="0" applyFill="1" applyBorder="1"/>
    <xf numFmtId="2" fontId="0" fillId="5" borderId="32" xfId="0" applyNumberFormat="1" applyFill="1" applyBorder="1" applyAlignment="1">
      <alignment horizontal="center" vertical="center" wrapText="1"/>
    </xf>
    <xf numFmtId="2" fontId="0" fillId="0" borderId="3" xfId="0" applyNumberFormat="1" applyBorder="1"/>
    <xf numFmtId="2" fontId="0" fillId="0" borderId="10" xfId="0" applyNumberFormat="1" applyBorder="1"/>
    <xf numFmtId="2" fontId="0" fillId="0" borderId="0" xfId="0" applyNumberFormat="1"/>
    <xf numFmtId="0" fontId="7" fillId="0" borderId="3" xfId="0" applyFont="1" applyFill="1" applyBorder="1" applyAlignment="1">
      <alignment horizontal="center"/>
    </xf>
    <xf numFmtId="0" fontId="0" fillId="0" borderId="23" xfId="0" applyBorder="1"/>
    <xf numFmtId="0" fontId="0" fillId="0" borderId="19" xfId="0" applyBorder="1" applyAlignment="1">
      <alignment horizontal="center"/>
    </xf>
    <xf numFmtId="164" fontId="0" fillId="0" borderId="20" xfId="0" applyNumberFormat="1" applyBorder="1"/>
    <xf numFmtId="164" fontId="7" fillId="0" borderId="20" xfId="0" applyNumberFormat="1" applyFont="1" applyBorder="1" applyAlignment="1">
      <alignment horizontal="center"/>
    </xf>
    <xf numFmtId="0" fontId="7" fillId="0" borderId="20" xfId="0" applyFont="1" applyBorder="1" applyAlignment="1">
      <alignment horizontal="center"/>
    </xf>
    <xf numFmtId="0" fontId="7" fillId="0" borderId="10" xfId="0" applyNumberFormat="1" applyFont="1" applyFill="1" applyBorder="1" applyAlignment="1">
      <alignment horizontal="center"/>
    </xf>
    <xf numFmtId="0" fontId="7" fillId="0" borderId="23" xfId="0" applyFont="1" applyBorder="1"/>
    <xf numFmtId="167" fontId="7" fillId="0" borderId="40" xfId="0" applyNumberFormat="1" applyFont="1" applyFill="1" applyBorder="1" applyAlignment="1">
      <alignment horizontal="center"/>
    </xf>
    <xf numFmtId="0" fontId="14" fillId="0" borderId="15" xfId="0" applyFont="1" applyBorder="1" applyAlignment="1">
      <alignment horizontal="center"/>
    </xf>
    <xf numFmtId="0" fontId="14" fillId="0" borderId="48" xfId="0" applyFont="1" applyBorder="1"/>
    <xf numFmtId="0" fontId="14" fillId="0" borderId="48" xfId="0" applyFont="1" applyBorder="1" applyAlignment="1">
      <alignment horizontal="left"/>
    </xf>
    <xf numFmtId="0" fontId="14" fillId="0" borderId="48" xfId="0" applyFont="1" applyBorder="1" applyAlignment="1">
      <alignment horizontal="center"/>
    </xf>
    <xf numFmtId="21" fontId="14" fillId="0" borderId="48" xfId="0" applyNumberFormat="1" applyFont="1" applyBorder="1" applyAlignment="1">
      <alignment horizontal="center"/>
    </xf>
    <xf numFmtId="47" fontId="14" fillId="0" borderId="48" xfId="0" applyNumberFormat="1" applyFont="1" applyBorder="1" applyAlignment="1">
      <alignment horizontal="center"/>
    </xf>
    <xf numFmtId="168" fontId="16" fillId="0" borderId="48" xfId="0" applyNumberFormat="1" applyFont="1" applyBorder="1" applyProtection="1"/>
    <xf numFmtId="165" fontId="16" fillId="0" borderId="48" xfId="0" applyNumberFormat="1" applyFont="1" applyBorder="1" applyProtection="1"/>
    <xf numFmtId="0" fontId="16" fillId="0" borderId="48" xfId="0" applyNumberFormat="1" applyFont="1" applyBorder="1" applyProtection="1"/>
    <xf numFmtId="0" fontId="16" fillId="0" borderId="48" xfId="0" applyFont="1" applyBorder="1" applyProtection="1"/>
    <xf numFmtId="165" fontId="16" fillId="0" borderId="48" xfId="0" applyNumberFormat="1" applyFont="1" applyBorder="1" applyAlignment="1" applyProtection="1">
      <alignment horizontal="left"/>
    </xf>
    <xf numFmtId="0" fontId="16" fillId="0" borderId="13" xfId="0" applyFont="1" applyBorder="1" applyProtection="1">
      <protection locked="0"/>
    </xf>
    <xf numFmtId="0" fontId="14" fillId="0" borderId="49" xfId="0" applyFont="1" applyBorder="1" applyAlignment="1">
      <alignment horizontal="center"/>
    </xf>
    <xf numFmtId="0" fontId="14" fillId="0" borderId="0" xfId="0" applyFont="1" applyBorder="1"/>
    <xf numFmtId="0" fontId="14" fillId="0" borderId="0" xfId="0" applyFont="1" applyBorder="1" applyAlignment="1">
      <alignment horizontal="left"/>
    </xf>
    <xf numFmtId="0" fontId="14" fillId="0" borderId="0" xfId="0" applyFont="1" applyBorder="1" applyAlignment="1">
      <alignment horizontal="center"/>
    </xf>
    <xf numFmtId="21" fontId="14" fillId="0" borderId="0" xfId="0" applyNumberFormat="1" applyFont="1" applyBorder="1" applyAlignment="1">
      <alignment horizontal="center"/>
    </xf>
    <xf numFmtId="47" fontId="14" fillId="0" borderId="0" xfId="0" applyNumberFormat="1" applyFont="1" applyBorder="1" applyAlignment="1">
      <alignment horizontal="center"/>
    </xf>
    <xf numFmtId="168" fontId="16" fillId="0" borderId="0" xfId="0" applyNumberFormat="1" applyFont="1" applyBorder="1" applyProtection="1"/>
    <xf numFmtId="165" fontId="16" fillId="0" borderId="0" xfId="0" applyNumberFormat="1" applyFont="1" applyBorder="1" applyProtection="1"/>
    <xf numFmtId="0" fontId="16" fillId="0" borderId="0" xfId="0" applyNumberFormat="1" applyFont="1" applyBorder="1" applyProtection="1"/>
    <xf numFmtId="47" fontId="16" fillId="0" borderId="0" xfId="0" applyNumberFormat="1" applyFont="1" applyBorder="1" applyAlignment="1" applyProtection="1">
      <alignment horizontal="right"/>
    </xf>
    <xf numFmtId="165" fontId="16" fillId="0" borderId="0" xfId="0" applyNumberFormat="1" applyFont="1" applyBorder="1" applyAlignment="1" applyProtection="1">
      <alignment horizontal="left"/>
    </xf>
    <xf numFmtId="0" fontId="16" fillId="0" borderId="50" xfId="0" applyFont="1" applyBorder="1" applyAlignment="1" applyProtection="1">
      <alignment horizontal="right"/>
      <protection locked="0"/>
    </xf>
    <xf numFmtId="0" fontId="0" fillId="0" borderId="0" xfId="0" applyBorder="1"/>
    <xf numFmtId="0" fontId="0" fillId="0" borderId="0" xfId="0" applyBorder="1" applyAlignment="1">
      <alignment horizontal="center"/>
    </xf>
    <xf numFmtId="0" fontId="13" fillId="0" borderId="51" xfId="0" applyFont="1" applyBorder="1" applyProtection="1">
      <protection locked="0"/>
    </xf>
    <xf numFmtId="0" fontId="13" fillId="0" borderId="29" xfId="0" applyFont="1" applyBorder="1" applyProtection="1">
      <protection locked="0"/>
    </xf>
    <xf numFmtId="0" fontId="14" fillId="0" borderId="29" xfId="0" applyFont="1" applyBorder="1" applyProtection="1">
      <protection locked="0"/>
    </xf>
    <xf numFmtId="0" fontId="14" fillId="0" borderId="29" xfId="0" applyFont="1" applyBorder="1" applyAlignment="1" applyProtection="1">
      <alignment horizontal="center"/>
      <protection locked="0"/>
    </xf>
    <xf numFmtId="21" fontId="14" fillId="0" borderId="29" xfId="0" applyNumberFormat="1" applyFont="1" applyBorder="1" applyAlignment="1" applyProtection="1">
      <alignment horizontal="center"/>
      <protection locked="0"/>
    </xf>
    <xf numFmtId="168" fontId="16" fillId="0" borderId="29" xfId="0" applyNumberFormat="1" applyFont="1" applyBorder="1" applyProtection="1"/>
    <xf numFmtId="165" fontId="16" fillId="0" borderId="29" xfId="0" applyNumberFormat="1" applyFont="1" applyBorder="1" applyProtection="1"/>
    <xf numFmtId="0" fontId="16" fillId="0" borderId="29" xfId="0" applyNumberFormat="1" applyFont="1" applyBorder="1" applyProtection="1"/>
    <xf numFmtId="47" fontId="16" fillId="0" borderId="29" xfId="0" applyNumberFormat="1" applyFont="1" applyBorder="1" applyAlignment="1" applyProtection="1">
      <alignment horizontal="right"/>
    </xf>
    <xf numFmtId="165" fontId="16" fillId="0" borderId="29" xfId="0" applyNumberFormat="1" applyFont="1" applyBorder="1" applyAlignment="1" applyProtection="1">
      <alignment horizontal="left"/>
    </xf>
    <xf numFmtId="0" fontId="16" fillId="0" borderId="52" xfId="0" applyFont="1" applyBorder="1" applyAlignment="1" applyProtection="1">
      <alignment horizontal="right"/>
      <protection locked="0"/>
    </xf>
    <xf numFmtId="0" fontId="13" fillId="0" borderId="27"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xf>
    <xf numFmtId="0" fontId="0" fillId="0" borderId="27" xfId="0" applyNumberFormat="1" applyFill="1" applyBorder="1" applyAlignment="1">
      <alignment horizontal="left"/>
    </xf>
    <xf numFmtId="2" fontId="0" fillId="0" borderId="0" xfId="0" applyNumberFormat="1" applyFill="1" applyBorder="1" applyAlignment="1">
      <alignment horizontal="left"/>
    </xf>
    <xf numFmtId="168" fontId="0" fillId="0" borderId="0" xfId="0" applyNumberFormat="1" applyFill="1" applyBorder="1"/>
    <xf numFmtId="165" fontId="0" fillId="0" borderId="0" xfId="0" applyNumberFormat="1" applyFill="1" applyBorder="1"/>
    <xf numFmtId="0" fontId="0" fillId="0" borderId="0" xfId="0" applyNumberFormat="1" applyFill="1" applyBorder="1" applyAlignment="1">
      <alignment horizontal="right"/>
    </xf>
    <xf numFmtId="165" fontId="0" fillId="0" borderId="27" xfId="0" applyNumberFormat="1" applyFill="1" applyBorder="1" applyAlignment="1">
      <alignment horizontal="left"/>
    </xf>
    <xf numFmtId="0" fontId="0" fillId="0" borderId="53" xfId="0" applyFill="1" applyBorder="1" applyAlignment="1">
      <alignment horizontal="center"/>
    </xf>
    <xf numFmtId="0" fontId="13" fillId="0" borderId="0" xfId="0" applyFont="1" applyFill="1" applyBorder="1" applyAlignment="1"/>
    <xf numFmtId="14" fontId="13" fillId="0" borderId="0" xfId="0" quotePrefix="1" applyNumberFormat="1" applyFont="1" applyBorder="1" applyAlignment="1">
      <alignment horizontal="left"/>
    </xf>
    <xf numFmtId="0" fontId="14" fillId="0" borderId="27" xfId="0" applyFont="1" applyFill="1" applyBorder="1" applyAlignment="1">
      <alignment horizontal="left"/>
    </xf>
    <xf numFmtId="2" fontId="14" fillId="0" borderId="0" xfId="0" applyNumberFormat="1" applyFont="1" applyFill="1" applyBorder="1" applyAlignment="1">
      <alignment horizontal="right"/>
    </xf>
    <xf numFmtId="1" fontId="0" fillId="0" borderId="0" xfId="0" applyNumberFormat="1" applyFill="1" applyBorder="1" applyAlignment="1">
      <alignment horizontal="center"/>
    </xf>
    <xf numFmtId="165" fontId="0" fillId="0" borderId="0" xfId="0" applyNumberFormat="1" applyFill="1" applyBorder="1" applyAlignment="1">
      <alignment horizontal="right"/>
    </xf>
    <xf numFmtId="165" fontId="0" fillId="0" borderId="0" xfId="0" applyNumberFormat="1" applyFill="1" applyBorder="1" applyAlignment="1">
      <alignment horizontal="center"/>
    </xf>
    <xf numFmtId="0" fontId="0" fillId="0" borderId="27" xfId="0" applyFill="1" applyBorder="1" applyAlignment="1">
      <alignment horizontal="left"/>
    </xf>
    <xf numFmtId="2" fontId="0" fillId="0" borderId="0" xfId="0" applyNumberFormat="1" applyFill="1" applyBorder="1" applyAlignment="1">
      <alignment horizontal="right"/>
    </xf>
    <xf numFmtId="0" fontId="0" fillId="0" borderId="27" xfId="0" applyNumberFormat="1" applyFill="1" applyBorder="1" applyAlignment="1"/>
    <xf numFmtId="168" fontId="0" fillId="0" borderId="0" xfId="0" applyNumberFormat="1" applyFill="1" applyBorder="1" applyAlignment="1"/>
    <xf numFmtId="165" fontId="0" fillId="0" borderId="0" xfId="0" applyNumberFormat="1" applyFill="1" applyBorder="1" applyAlignment="1"/>
    <xf numFmtId="47" fontId="0" fillId="0" borderId="0" xfId="0" applyNumberFormat="1" applyFill="1" applyBorder="1" applyAlignment="1">
      <alignment horizontal="right"/>
    </xf>
    <xf numFmtId="1" fontId="13" fillId="0" borderId="0" xfId="0" applyNumberFormat="1" applyFont="1" applyFill="1" applyBorder="1" applyAlignment="1"/>
    <xf numFmtId="1" fontId="13" fillId="0" borderId="0" xfId="0" applyNumberFormat="1" applyFont="1" applyFill="1" applyBorder="1" applyAlignment="1">
      <alignment horizontal="center"/>
    </xf>
    <xf numFmtId="2" fontId="0" fillId="0" borderId="0" xfId="0" applyNumberFormat="1" applyFill="1" applyBorder="1" applyAlignment="1"/>
    <xf numFmtId="0" fontId="0" fillId="0" borderId="0" xfId="0" applyFill="1" applyBorder="1" applyAlignment="1">
      <alignment horizontal="right"/>
    </xf>
    <xf numFmtId="0" fontId="13" fillId="0" borderId="0" xfId="0" applyFont="1" applyFill="1" applyBorder="1" applyAlignment="1">
      <alignment horizontal="right"/>
    </xf>
    <xf numFmtId="0" fontId="0" fillId="0" borderId="24" xfId="0" applyFill="1" applyBorder="1" applyAlignment="1">
      <alignment horizontal="left"/>
    </xf>
    <xf numFmtId="2" fontId="13" fillId="0" borderId="25" xfId="0" applyNumberFormat="1" applyFont="1" applyFill="1" applyBorder="1" applyAlignment="1"/>
    <xf numFmtId="165" fontId="13" fillId="0" borderId="26" xfId="0" applyNumberFormat="1" applyFont="1" applyFill="1" applyBorder="1" applyAlignment="1"/>
    <xf numFmtId="168" fontId="0" fillId="0" borderId="36" xfId="0" applyNumberFormat="1" applyFill="1" applyBorder="1" applyAlignment="1"/>
    <xf numFmtId="165" fontId="13" fillId="0" borderId="37" xfId="0" applyNumberFormat="1" applyFont="1" applyFill="1" applyBorder="1" applyAlignment="1"/>
    <xf numFmtId="0" fontId="13" fillId="0" borderId="37" xfId="0" applyNumberFormat="1" applyFont="1" applyFill="1" applyBorder="1" applyAlignment="1">
      <alignment horizontal="right"/>
    </xf>
    <xf numFmtId="0" fontId="13" fillId="0" borderId="34" xfId="0" applyFont="1" applyFill="1" applyBorder="1" applyAlignment="1">
      <alignment horizontal="right"/>
    </xf>
    <xf numFmtId="165" fontId="13" fillId="0" borderId="36" xfId="0" applyNumberFormat="1" applyFont="1" applyFill="1" applyBorder="1" applyAlignment="1">
      <alignment horizontal="left"/>
    </xf>
    <xf numFmtId="0" fontId="13" fillId="0" borderId="34" xfId="0" applyFont="1" applyFill="1" applyBorder="1" applyAlignment="1">
      <alignment horizontal="left"/>
    </xf>
    <xf numFmtId="47" fontId="13" fillId="0" borderId="0" xfId="0" applyNumberFormat="1" applyFont="1" applyFill="1" applyBorder="1" applyAlignment="1"/>
    <xf numFmtId="47" fontId="13" fillId="0" borderId="0" xfId="0" applyNumberFormat="1" applyFont="1" applyFill="1" applyBorder="1" applyAlignment="1">
      <alignment horizontal="center"/>
    </xf>
    <xf numFmtId="0" fontId="14" fillId="0" borderId="35" xfId="0" applyFont="1" applyFill="1" applyBorder="1" applyAlignment="1">
      <alignment horizontal="left"/>
    </xf>
    <xf numFmtId="2" fontId="0" fillId="0" borderId="38" xfId="0" applyNumberFormat="1" applyFill="1" applyBorder="1" applyAlignment="1"/>
    <xf numFmtId="165" fontId="0" fillId="0" borderId="54" xfId="0" applyNumberFormat="1" applyFill="1" applyBorder="1" applyAlignment="1"/>
    <xf numFmtId="0" fontId="0" fillId="0" borderId="38" xfId="0" applyNumberFormat="1" applyFill="1" applyBorder="1" applyAlignment="1"/>
    <xf numFmtId="2" fontId="0" fillId="0" borderId="38" xfId="0" applyNumberFormat="1" applyFill="1" applyBorder="1" applyAlignment="1">
      <alignment horizontal="left"/>
    </xf>
    <xf numFmtId="168" fontId="0" fillId="0" borderId="35" xfId="0" applyNumberFormat="1" applyFill="1" applyBorder="1" applyAlignment="1"/>
    <xf numFmtId="165" fontId="0" fillId="0" borderId="38" xfId="0" applyNumberFormat="1" applyFill="1" applyBorder="1" applyAlignment="1"/>
    <xf numFmtId="0" fontId="0" fillId="0" borderId="0" xfId="0" applyNumberFormat="1" applyFill="1" applyBorder="1" applyAlignment="1">
      <alignment horizontal="left"/>
    </xf>
    <xf numFmtId="0" fontId="0" fillId="0" borderId="39" xfId="0" applyFill="1" applyBorder="1" applyAlignment="1">
      <alignment horizontal="right"/>
    </xf>
    <xf numFmtId="0" fontId="13" fillId="0" borderId="5" xfId="0" applyFont="1" applyFill="1" applyBorder="1" applyAlignment="1">
      <alignment horizontal="left"/>
    </xf>
    <xf numFmtId="0" fontId="13" fillId="0" borderId="3" xfId="0" applyFont="1" applyFill="1" applyBorder="1" applyAlignment="1"/>
    <xf numFmtId="0" fontId="13" fillId="0" borderId="3" xfId="0" applyFont="1" applyFill="1" applyBorder="1" applyAlignment="1">
      <alignment horizontal="left"/>
    </xf>
    <xf numFmtId="0" fontId="13" fillId="0" borderId="38" xfId="0" applyFont="1" applyFill="1" applyBorder="1" applyAlignment="1">
      <alignment horizontal="center"/>
    </xf>
    <xf numFmtId="0" fontId="13" fillId="0" borderId="46" xfId="0" applyFont="1" applyFill="1" applyBorder="1" applyAlignment="1">
      <alignment horizontal="center"/>
    </xf>
    <xf numFmtId="0" fontId="14" fillId="0" borderId="44" xfId="0" applyFont="1" applyFill="1" applyBorder="1" applyAlignment="1">
      <alignment horizontal="left"/>
    </xf>
    <xf numFmtId="2" fontId="0" fillId="0" borderId="43" xfId="0" applyNumberFormat="1" applyFill="1" applyBorder="1" applyAlignment="1"/>
    <xf numFmtId="165" fontId="0" fillId="0" borderId="55" xfId="0" applyNumberFormat="1" applyFill="1" applyBorder="1" applyAlignment="1"/>
    <xf numFmtId="0" fontId="0" fillId="0" borderId="43" xfId="0" applyNumberFormat="1" applyFill="1" applyBorder="1" applyAlignment="1"/>
    <xf numFmtId="2" fontId="0" fillId="0" borderId="43" xfId="0" applyNumberFormat="1" applyFill="1" applyBorder="1" applyAlignment="1">
      <alignment horizontal="left"/>
    </xf>
    <xf numFmtId="168" fontId="0" fillId="0" borderId="44" xfId="0" applyNumberFormat="1" applyFill="1" applyBorder="1" applyAlignment="1"/>
    <xf numFmtId="165" fontId="0" fillId="0" borderId="43" xfId="0" applyNumberFormat="1" applyFill="1" applyBorder="1" applyAlignment="1"/>
    <xf numFmtId="0" fontId="0" fillId="0" borderId="56" xfId="0" applyNumberFormat="1" applyFill="1" applyBorder="1" applyAlignment="1">
      <alignment horizontal="left"/>
    </xf>
    <xf numFmtId="0" fontId="0" fillId="0" borderId="45" xfId="0" applyFill="1" applyBorder="1" applyAlignment="1">
      <alignment horizontal="right"/>
    </xf>
    <xf numFmtId="165" fontId="0" fillId="0" borderId="57" xfId="0" applyNumberFormat="1" applyFill="1" applyBorder="1" applyAlignment="1">
      <alignment horizontal="left"/>
    </xf>
    <xf numFmtId="0" fontId="0" fillId="0" borderId="58" xfId="0" applyFill="1" applyBorder="1" applyAlignment="1">
      <alignment horizontal="center"/>
    </xf>
    <xf numFmtId="0" fontId="14" fillId="0" borderId="12" xfId="0" applyFont="1" applyBorder="1" applyAlignment="1">
      <alignment horizontal="center"/>
    </xf>
    <xf numFmtId="0" fontId="14" fillId="0" borderId="10" xfId="0" applyFont="1" applyBorder="1" applyProtection="1"/>
    <xf numFmtId="0" fontId="14" fillId="0" borderId="10" xfId="0" applyFont="1" applyBorder="1" applyAlignment="1" applyProtection="1">
      <alignment horizontal="center"/>
    </xf>
    <xf numFmtId="0" fontId="14" fillId="0" borderId="10" xfId="0" applyFont="1" applyBorder="1" applyAlignment="1" applyProtection="1">
      <alignment horizontal="center" vertical="center"/>
    </xf>
    <xf numFmtId="0" fontId="14" fillId="0" borderId="9" xfId="0" applyNumberFormat="1" applyFont="1" applyBorder="1" applyAlignment="1">
      <alignment horizontal="center"/>
    </xf>
    <xf numFmtId="2" fontId="14" fillId="0" borderId="10" xfId="0" applyNumberFormat="1" applyFont="1" applyBorder="1" applyAlignment="1">
      <alignment horizontal="center"/>
    </xf>
    <xf numFmtId="165" fontId="14" fillId="0" borderId="7" xfId="0" applyNumberFormat="1" applyFont="1" applyBorder="1" applyAlignment="1">
      <alignment horizontal="center"/>
    </xf>
    <xf numFmtId="0" fontId="14" fillId="0" borderId="12" xfId="0" applyNumberFormat="1" applyFont="1" applyBorder="1" applyAlignment="1">
      <alignment horizontal="center"/>
    </xf>
    <xf numFmtId="168" fontId="14" fillId="0" borderId="12" xfId="0" applyNumberFormat="1" applyFont="1" applyBorder="1" applyAlignment="1">
      <alignment horizontal="center"/>
    </xf>
    <xf numFmtId="165" fontId="14" fillId="0" borderId="10" xfId="0" applyNumberFormat="1" applyFont="1" applyBorder="1" applyAlignment="1">
      <alignment horizontal="center"/>
    </xf>
    <xf numFmtId="0" fontId="14" fillId="0" borderId="10" xfId="0" applyNumberFormat="1" applyFont="1" applyBorder="1" applyAlignment="1">
      <alignment horizontal="center"/>
    </xf>
    <xf numFmtId="0" fontId="14" fillId="0" borderId="7" xfId="0" applyNumberFormat="1" applyFont="1" applyBorder="1" applyAlignment="1">
      <alignment horizontal="center"/>
    </xf>
    <xf numFmtId="165" fontId="14" fillId="0" borderId="12" xfId="0" applyNumberFormat="1" applyFont="1" applyBorder="1" applyAlignment="1">
      <alignment horizontal="left"/>
    </xf>
    <xf numFmtId="0" fontId="0" fillId="0" borderId="7" xfId="0" applyFill="1" applyBorder="1" applyAlignment="1">
      <alignment horizontal="center"/>
    </xf>
    <xf numFmtId="0" fontId="14" fillId="8" borderId="12" xfId="0" applyFont="1" applyFill="1" applyBorder="1" applyAlignment="1">
      <alignment horizontal="center"/>
    </xf>
    <xf numFmtId="0" fontId="14" fillId="8" borderId="10" xfId="0" applyFont="1" applyFill="1" applyBorder="1" applyProtection="1"/>
    <xf numFmtId="0" fontId="14" fillId="8" borderId="10" xfId="0" applyFont="1" applyFill="1" applyBorder="1" applyAlignment="1" applyProtection="1">
      <alignment horizontal="center"/>
    </xf>
    <xf numFmtId="0" fontId="14" fillId="8" borderId="10" xfId="0" applyFont="1" applyFill="1" applyBorder="1" applyAlignment="1" applyProtection="1">
      <alignment horizontal="center" vertical="center"/>
    </xf>
    <xf numFmtId="0" fontId="14" fillId="8" borderId="9" xfId="0" applyNumberFormat="1" applyFont="1" applyFill="1" applyBorder="1" applyAlignment="1">
      <alignment horizontal="center"/>
    </xf>
    <xf numFmtId="2" fontId="14" fillId="8" borderId="10" xfId="0" applyNumberFormat="1" applyFont="1" applyFill="1" applyBorder="1" applyAlignment="1">
      <alignment horizontal="center"/>
    </xf>
    <xf numFmtId="165" fontId="14" fillId="8" borderId="7" xfId="0" applyNumberFormat="1" applyFont="1" applyFill="1" applyBorder="1" applyAlignment="1">
      <alignment horizontal="center"/>
    </xf>
    <xf numFmtId="0" fontId="14" fillId="8" borderId="12" xfId="0" applyNumberFormat="1" applyFont="1" applyFill="1" applyBorder="1" applyAlignment="1">
      <alignment horizontal="center"/>
    </xf>
    <xf numFmtId="168" fontId="14" fillId="8" borderId="12" xfId="0" applyNumberFormat="1" applyFont="1" applyFill="1" applyBorder="1" applyAlignment="1">
      <alignment horizontal="center"/>
    </xf>
    <xf numFmtId="165" fontId="14" fillId="8" borderId="10" xfId="0" applyNumberFormat="1" applyFont="1" applyFill="1" applyBorder="1" applyAlignment="1">
      <alignment horizontal="center"/>
    </xf>
    <xf numFmtId="0" fontId="14" fillId="8" borderId="10" xfId="0" applyNumberFormat="1" applyFont="1" applyFill="1" applyBorder="1" applyAlignment="1">
      <alignment horizontal="center"/>
    </xf>
    <xf numFmtId="0" fontId="14" fillId="8" borderId="7" xfId="0" applyNumberFormat="1" applyFont="1" applyFill="1" applyBorder="1" applyAlignment="1">
      <alignment horizontal="center"/>
    </xf>
    <xf numFmtId="165" fontId="14" fillId="8" borderId="12" xfId="0" applyNumberFormat="1" applyFont="1" applyFill="1" applyBorder="1" applyAlignment="1">
      <alignment horizontal="left"/>
    </xf>
    <xf numFmtId="0" fontId="0" fillId="8" borderId="7" xfId="0" applyFill="1" applyBorder="1" applyAlignment="1">
      <alignment horizontal="center"/>
    </xf>
    <xf numFmtId="0" fontId="0" fillId="8" borderId="0" xfId="0" applyFill="1"/>
    <xf numFmtId="0" fontId="0" fillId="0" borderId="0" xfId="0" applyFill="1"/>
    <xf numFmtId="0" fontId="4" fillId="0" borderId="0" xfId="0" applyFont="1" applyFill="1" applyBorder="1" applyAlignment="1">
      <alignment horizontal="center" vertical="center"/>
    </xf>
    <xf numFmtId="0" fontId="0" fillId="0" borderId="13" xfId="0" applyBorder="1" applyAlignment="1">
      <alignment horizontal="center"/>
    </xf>
    <xf numFmtId="1" fontId="0" fillId="0" borderId="14" xfId="0" applyNumberFormat="1" applyBorder="1" applyAlignment="1">
      <alignment horizontal="center"/>
    </xf>
    <xf numFmtId="0" fontId="0" fillId="0" borderId="14" xfId="0" applyBorder="1" applyAlignment="1">
      <alignment horizontal="center"/>
    </xf>
    <xf numFmtId="164" fontId="0" fillId="0" borderId="14" xfId="0" applyNumberFormat="1" applyBorder="1"/>
    <xf numFmtId="164" fontId="7" fillId="0" borderId="14" xfId="0" applyNumberFormat="1" applyFont="1" applyBorder="1" applyAlignment="1">
      <alignment horizontal="center"/>
    </xf>
    <xf numFmtId="0" fontId="7" fillId="0" borderId="14" xfId="0" applyFont="1" applyBorder="1" applyAlignment="1">
      <alignment horizontal="center"/>
    </xf>
    <xf numFmtId="0" fontId="7" fillId="0" borderId="14" xfId="0" applyFont="1" applyFill="1" applyBorder="1" applyAlignment="1">
      <alignment horizontal="center"/>
    </xf>
    <xf numFmtId="1" fontId="7" fillId="0" borderId="1" xfId="0" applyNumberFormat="1" applyFont="1" applyBorder="1" applyAlignment="1">
      <alignment horizontal="center"/>
    </xf>
    <xf numFmtId="0" fontId="7" fillId="0" borderId="13" xfId="0" applyFont="1" applyBorder="1" applyAlignment="1">
      <alignment horizontal="center"/>
    </xf>
    <xf numFmtId="164" fontId="7" fillId="0" borderId="13" xfId="0" applyNumberFormat="1" applyFont="1" applyFill="1" applyBorder="1" applyAlignment="1">
      <alignment horizontal="center"/>
    </xf>
    <xf numFmtId="1" fontId="7" fillId="0" borderId="14" xfId="0" applyNumberFormat="1" applyFont="1" applyBorder="1" applyAlignment="1">
      <alignment horizontal="center"/>
    </xf>
    <xf numFmtId="1" fontId="7" fillId="0" borderId="14" xfId="0" applyNumberFormat="1" applyFont="1" applyFill="1" applyBorder="1" applyAlignment="1">
      <alignment horizontal="center"/>
    </xf>
    <xf numFmtId="0" fontId="7" fillId="0" borderId="14" xfId="0" applyFont="1" applyFill="1" applyBorder="1"/>
    <xf numFmtId="164" fontId="0" fillId="0" borderId="14" xfId="0" applyNumberFormat="1" applyFont="1" applyBorder="1" applyAlignment="1">
      <alignment horizontal="center"/>
    </xf>
    <xf numFmtId="0" fontId="7" fillId="0" borderId="14" xfId="0" applyFont="1" applyBorder="1"/>
    <xf numFmtId="164" fontId="7" fillId="0" borderId="14" xfId="0" applyNumberFormat="1" applyFont="1" applyFill="1" applyBorder="1" applyAlignment="1">
      <alignment horizontal="center"/>
    </xf>
    <xf numFmtId="0" fontId="7" fillId="0" borderId="17" xfId="0" applyFont="1" applyFill="1" applyBorder="1"/>
    <xf numFmtId="0" fontId="0" fillId="0" borderId="13" xfId="0" applyFill="1" applyBorder="1" applyAlignment="1">
      <alignment horizontal="center"/>
    </xf>
    <xf numFmtId="1" fontId="0" fillId="0" borderId="14" xfId="0" applyNumberFormat="1" applyFill="1" applyBorder="1" applyAlignment="1">
      <alignment horizontal="center"/>
    </xf>
    <xf numFmtId="0" fontId="0" fillId="0" borderId="14" xfId="0" applyFill="1" applyBorder="1" applyAlignment="1">
      <alignment horizontal="center"/>
    </xf>
    <xf numFmtId="164" fontId="0" fillId="0" borderId="14" xfId="0" applyNumberFormat="1" applyFill="1" applyBorder="1"/>
    <xf numFmtId="2" fontId="0" fillId="0" borderId="14" xfId="0" applyNumberFormat="1" applyFill="1" applyBorder="1"/>
    <xf numFmtId="164" fontId="0" fillId="0" borderId="11" xfId="0" applyNumberFormat="1" applyFont="1" applyFill="1" applyBorder="1" applyAlignment="1">
      <alignment horizontal="center"/>
    </xf>
    <xf numFmtId="0" fontId="17" fillId="0" borderId="0" xfId="0" applyFont="1" applyAlignment="1">
      <alignment horizontal="left" vertical="top"/>
    </xf>
    <xf numFmtId="0" fontId="0" fillId="0" borderId="59" xfId="0" applyBorder="1" applyAlignment="1">
      <alignment horizontal="left" vertical="top"/>
    </xf>
    <xf numFmtId="0" fontId="0" fillId="9" borderId="60" xfId="0" applyFill="1" applyBorder="1" applyAlignment="1">
      <alignment horizontal="left" vertical="top"/>
    </xf>
    <xf numFmtId="2" fontId="7" fillId="0" borderId="10" xfId="0" applyNumberFormat="1" applyFont="1" applyFill="1" applyBorder="1"/>
    <xf numFmtId="0" fontId="12" fillId="0" borderId="3" xfId="0" applyFont="1" applyBorder="1"/>
    <xf numFmtId="0" fontId="12" fillId="0" borderId="6" xfId="0" applyFont="1" applyBorder="1"/>
    <xf numFmtId="0" fontId="12" fillId="0" borderId="43" xfId="0" applyFont="1" applyBorder="1"/>
    <xf numFmtId="0" fontId="12" fillId="0" borderId="45" xfId="0" applyFont="1" applyBorder="1"/>
    <xf numFmtId="0" fontId="12" fillId="0" borderId="10" xfId="0" applyFont="1" applyBorder="1"/>
    <xf numFmtId="0" fontId="12" fillId="0" borderId="7" xfId="0" applyFont="1" applyBorder="1"/>
    <xf numFmtId="164" fontId="7" fillId="4" borderId="1" xfId="0" applyNumberFormat="1" applyFont="1" applyFill="1" applyBorder="1" applyAlignment="1">
      <alignment horizontal="center"/>
    </xf>
    <xf numFmtId="1" fontId="7" fillId="4" borderId="1" xfId="0" applyNumberFormat="1" applyFont="1" applyFill="1" applyBorder="1" applyAlignment="1">
      <alignment horizontal="center"/>
    </xf>
    <xf numFmtId="164" fontId="7" fillId="4" borderId="42" xfId="0" applyNumberFormat="1" applyFont="1" applyFill="1" applyBorder="1" applyAlignment="1">
      <alignment horizontal="center"/>
    </xf>
    <xf numFmtId="164" fontId="0" fillId="0" borderId="55" xfId="0" applyNumberFormat="1" applyFill="1" applyBorder="1" applyAlignment="1">
      <alignment horizontal="center"/>
    </xf>
    <xf numFmtId="0" fontId="0" fillId="0" borderId="61" xfId="0" applyBorder="1"/>
    <xf numFmtId="0" fontId="0" fillId="0" borderId="9" xfId="0" applyBorder="1" applyAlignment="1">
      <alignment horizontal="left" vertical="top"/>
    </xf>
    <xf numFmtId="0" fontId="0" fillId="0" borderId="57" xfId="0" applyBorder="1" applyAlignment="1">
      <alignment horizontal="left" vertical="top"/>
    </xf>
    <xf numFmtId="0" fontId="0" fillId="0" borderId="43" xfId="0" applyBorder="1" applyAlignment="1">
      <alignment horizontal="left" vertical="top"/>
    </xf>
    <xf numFmtId="0" fontId="0" fillId="0" borderId="55" xfId="0" applyBorder="1"/>
    <xf numFmtId="0" fontId="0" fillId="0" borderId="11" xfId="0" applyBorder="1" applyAlignment="1">
      <alignment horizontal="left" vertical="top"/>
    </xf>
    <xf numFmtId="0" fontId="0" fillId="0" borderId="55" xfId="0" applyBorder="1" applyAlignment="1">
      <alignment horizontal="left" vertical="top"/>
    </xf>
    <xf numFmtId="0" fontId="0" fillId="0" borderId="62" xfId="0" applyBorder="1" applyAlignment="1">
      <alignment horizontal="left" vertical="top"/>
    </xf>
    <xf numFmtId="0" fontId="12" fillId="0" borderId="43" xfId="0" applyFont="1" applyFill="1" applyBorder="1"/>
    <xf numFmtId="0" fontId="0" fillId="0" borderId="43" xfId="0" applyFont="1" applyFill="1" applyBorder="1"/>
    <xf numFmtId="0" fontId="12" fillId="0" borderId="45" xfId="0" applyFont="1" applyFill="1" applyBorder="1"/>
    <xf numFmtId="0" fontId="7" fillId="0" borderId="13" xfId="0" applyFont="1" applyFill="1" applyBorder="1" applyAlignment="1">
      <alignment horizontal="center"/>
    </xf>
    <xf numFmtId="164" fontId="0" fillId="0" borderId="14" xfId="0" applyNumberFormat="1" applyBorder="1" applyAlignment="1">
      <alignment horizontal="center"/>
    </xf>
    <xf numFmtId="164" fontId="7" fillId="0" borderId="14" xfId="0" applyNumberFormat="1" applyFont="1" applyFill="1" applyBorder="1"/>
    <xf numFmtId="0" fontId="7" fillId="0" borderId="13" xfId="0" applyFont="1" applyBorder="1"/>
    <xf numFmtId="0" fontId="7" fillId="0" borderId="9" xfId="0" applyFont="1" applyBorder="1"/>
    <xf numFmtId="0" fontId="0" fillId="0" borderId="9" xfId="0" applyFill="1" applyBorder="1" applyAlignment="1">
      <alignment horizontal="left" vertical="top"/>
    </xf>
    <xf numFmtId="0" fontId="14" fillId="0" borderId="9" xfId="0" applyFont="1" applyFill="1" applyBorder="1" applyProtection="1"/>
    <xf numFmtId="0" fontId="7" fillId="0" borderId="13" xfId="0" applyFont="1" applyFill="1" applyBorder="1"/>
    <xf numFmtId="0" fontId="7" fillId="0" borderId="61" xfId="0" applyFont="1" applyBorder="1"/>
    <xf numFmtId="0" fontId="7" fillId="0" borderId="9" xfId="0" applyFont="1" applyFill="1" applyBorder="1"/>
    <xf numFmtId="0" fontId="12" fillId="0" borderId="9" xfId="0" applyFont="1" applyBorder="1"/>
    <xf numFmtId="0" fontId="12" fillId="0" borderId="2" xfId="0" applyFont="1" applyBorder="1"/>
    <xf numFmtId="0" fontId="12" fillId="0" borderId="61" xfId="0" applyFont="1" applyBorder="1"/>
    <xf numFmtId="0" fontId="12" fillId="0" borderId="0" xfId="0" applyFont="1" applyBorder="1" applyAlignment="1">
      <alignment horizontal="left" vertical="top"/>
    </xf>
    <xf numFmtId="0" fontId="7" fillId="0" borderId="8" xfId="0" applyFont="1" applyFill="1" applyBorder="1" applyAlignment="1">
      <alignment horizontal="center"/>
    </xf>
    <xf numFmtId="0" fontId="18" fillId="0" borderId="0" xfId="1"/>
    <xf numFmtId="0" fontId="18" fillId="0" borderId="43" xfId="1" applyBorder="1"/>
    <xf numFmtId="0" fontId="18" fillId="0" borderId="10" xfId="1" applyBorder="1"/>
    <xf numFmtId="0" fontId="18" fillId="0" borderId="10" xfId="1" applyFill="1" applyBorder="1"/>
    <xf numFmtId="0" fontId="18" fillId="0" borderId="10" xfId="1" applyBorder="1" applyAlignment="1">
      <alignment horizontal="left" vertical="top"/>
    </xf>
    <xf numFmtId="0" fontId="18" fillId="0" borderId="10" xfId="1" applyFill="1" applyBorder="1" applyAlignment="1">
      <alignment horizontal="left" vertical="top"/>
    </xf>
    <xf numFmtId="0" fontId="18" fillId="0" borderId="14" xfId="1" applyBorder="1"/>
    <xf numFmtId="0" fontId="18" fillId="0" borderId="14" xfId="1" applyFill="1" applyBorder="1"/>
    <xf numFmtId="0" fontId="18" fillId="0" borderId="43" xfId="1" applyFill="1" applyBorder="1"/>
    <xf numFmtId="0" fontId="18" fillId="0" borderId="20" xfId="1" applyBorder="1"/>
    <xf numFmtId="0" fontId="14" fillId="10" borderId="10" xfId="0" applyFont="1" applyFill="1" applyBorder="1" applyAlignment="1" applyProtection="1">
      <alignment horizontal="center" vertical="center"/>
      <protection locked="0"/>
    </xf>
    <xf numFmtId="0" fontId="14" fillId="10" borderId="10" xfId="0" applyFont="1" applyFill="1" applyBorder="1" applyAlignment="1" applyProtection="1">
      <alignment horizontal="left" vertical="center" indent="1"/>
      <protection locked="0"/>
    </xf>
    <xf numFmtId="0" fontId="14" fillId="10" borderId="20" xfId="0" applyFont="1" applyFill="1" applyBorder="1" applyAlignment="1" applyProtection="1">
      <alignment horizontal="center" vertical="center"/>
      <protection locked="0"/>
    </xf>
    <xf numFmtId="0" fontId="14" fillId="10" borderId="20" xfId="0" applyFont="1" applyFill="1" applyBorder="1" applyAlignment="1" applyProtection="1">
      <alignment horizontal="left" vertical="center" indent="1"/>
      <protection locked="0"/>
    </xf>
    <xf numFmtId="0" fontId="14" fillId="6" borderId="43" xfId="0" applyFont="1" applyFill="1" applyBorder="1" applyAlignment="1" applyProtection="1">
      <alignment horizontal="left" vertical="center" indent="1"/>
      <protection locked="0"/>
    </xf>
    <xf numFmtId="0" fontId="0" fillId="0" borderId="0" xfId="0" applyFill="1" applyBorder="1"/>
    <xf numFmtId="0" fontId="0" fillId="0" borderId="61" xfId="0" applyFill="1" applyBorder="1"/>
    <xf numFmtId="0" fontId="14" fillId="6" borderId="13" xfId="0" applyFont="1" applyFill="1" applyBorder="1" applyAlignment="1" applyProtection="1">
      <alignment horizontal="left" vertical="center"/>
      <protection locked="0"/>
    </xf>
    <xf numFmtId="0" fontId="14" fillId="6" borderId="14" xfId="0" applyFont="1" applyFill="1" applyBorder="1" applyAlignment="1" applyProtection="1">
      <alignment horizontal="left" vertical="center" indent="1"/>
      <protection locked="0"/>
    </xf>
    <xf numFmtId="0" fontId="18" fillId="0" borderId="0" xfId="1" applyBorder="1"/>
    <xf numFmtId="0" fontId="7" fillId="6" borderId="14" xfId="0" applyFont="1" applyFill="1" applyBorder="1"/>
    <xf numFmtId="0" fontId="18" fillId="0" borderId="0" xfId="1" applyFill="1" applyBorder="1"/>
    <xf numFmtId="0" fontId="11" fillId="2" borderId="0" xfId="0" applyFont="1" applyFill="1" applyBorder="1" applyAlignment="1">
      <alignment horizontal="center" vertical="top" wrapText="1"/>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5" fillId="2" borderId="0" xfId="0" applyFont="1" applyFill="1" applyBorder="1" applyAlignment="1">
      <alignment horizontal="center" vertical="top" wrapText="1"/>
    </xf>
    <xf numFmtId="0" fontId="5" fillId="2" borderId="36" xfId="0" applyFont="1" applyFill="1" applyBorder="1" applyAlignment="1">
      <alignment horizontal="center" vertical="top" wrapText="1"/>
    </xf>
    <xf numFmtId="0" fontId="5" fillId="2" borderId="37" xfId="0" applyFont="1" applyFill="1" applyBorder="1" applyAlignment="1">
      <alignment horizontal="center" vertical="top" wrapText="1"/>
    </xf>
    <xf numFmtId="0" fontId="5" fillId="2" borderId="34" xfId="0" applyFont="1" applyFill="1" applyBorder="1" applyAlignment="1">
      <alignment horizontal="center" vertical="top"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7" xfId="0" applyFont="1" applyFill="1" applyBorder="1" applyAlignment="1">
      <alignment horizontal="center" vertical="center"/>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3" borderId="26"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3" borderId="30" xfId="0" applyFont="1" applyFill="1" applyBorder="1" applyAlignment="1">
      <alignment horizontal="left" vertical="center"/>
    </xf>
    <xf numFmtId="0" fontId="0" fillId="0" borderId="27" xfId="0" applyFill="1" applyBorder="1" applyAlignment="1">
      <alignment horizontal="left"/>
    </xf>
    <xf numFmtId="0" fontId="0" fillId="0" borderId="0" xfId="0" applyFill="1" applyBorder="1" applyAlignment="1"/>
    <xf numFmtId="2" fontId="13" fillId="0" borderId="36" xfId="0" applyNumberFormat="1" applyFont="1" applyFill="1" applyBorder="1" applyAlignment="1">
      <alignment horizontal="center"/>
    </xf>
    <xf numFmtId="2" fontId="13" fillId="0" borderId="34" xfId="0" applyNumberFormat="1" applyFont="1" applyFill="1" applyBorder="1" applyAlignment="1">
      <alignment horizontal="center"/>
    </xf>
    <xf numFmtId="0" fontId="14" fillId="0"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indent="1"/>
      <protection locked="0"/>
    </xf>
    <xf numFmtId="0" fontId="0" fillId="0" borderId="0" xfId="0" applyFill="1" applyAlignment="1">
      <alignment horizontal="left" vertical="top"/>
    </xf>
    <xf numFmtId="0" fontId="14" fillId="0" borderId="20" xfId="0" applyFont="1" applyFill="1" applyBorder="1" applyAlignment="1" applyProtection="1">
      <alignment horizontal="center" vertical="center"/>
      <protection locked="0"/>
    </xf>
    <xf numFmtId="0" fontId="14" fillId="0" borderId="20" xfId="0" applyFont="1" applyFill="1" applyBorder="1" applyAlignment="1" applyProtection="1">
      <alignment horizontal="left" vertical="center" indent="1"/>
      <protection locked="0"/>
    </xf>
    <xf numFmtId="0" fontId="2" fillId="4" borderId="5" xfId="0" applyFont="1" applyFill="1" applyBorder="1" applyAlignment="1">
      <alignment horizontal="center"/>
    </xf>
    <xf numFmtId="0" fontId="18" fillId="0" borderId="3" xfId="1" applyBorder="1"/>
    <xf numFmtId="20" fontId="7" fillId="0" borderId="3" xfId="0" applyNumberFormat="1" applyFont="1" applyBorder="1"/>
    <xf numFmtId="20" fontId="7" fillId="0" borderId="3" xfId="0" applyNumberFormat="1" applyFont="1" applyBorder="1" applyAlignment="1">
      <alignment horizontal="center"/>
    </xf>
    <xf numFmtId="0" fontId="7" fillId="0" borderId="6" xfId="0" applyFont="1" applyBorder="1" applyAlignment="1">
      <alignment horizontal="center"/>
    </xf>
    <xf numFmtId="0" fontId="14" fillId="6" borderId="61" xfId="0" applyFont="1" applyFill="1" applyBorder="1" applyAlignment="1" applyProtection="1">
      <alignment horizontal="left" vertical="center"/>
      <protection locked="0"/>
    </xf>
    <xf numFmtId="0" fontId="12" fillId="0" borderId="9" xfId="0" applyFont="1" applyBorder="1" applyAlignment="1">
      <alignment horizontal="left" vertical="top"/>
    </xf>
    <xf numFmtId="0" fontId="12" fillId="0" borderId="10" xfId="0" applyFont="1" applyBorder="1" applyAlignment="1">
      <alignment horizontal="left" vertical="top"/>
    </xf>
    <xf numFmtId="0" fontId="19" fillId="0" borderId="0" xfId="1" applyFont="1"/>
    <xf numFmtId="0" fontId="12" fillId="0" borderId="13" xfId="0" applyFont="1" applyBorder="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852_uitslag_maandag_15269254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GW-Zaterdag-STA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GW-Zaterd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leiding"/>
      <sheetName val="Reglement"/>
      <sheetName val="Basis"/>
      <sheetName val="voorbeeld Paarden B"/>
      <sheetName val="Paarden B"/>
      <sheetName val="Paarden L ring 1"/>
      <sheetName val="Paarden L ring 2"/>
      <sheetName val="Paarden M"/>
      <sheetName val="Paarden Z"/>
      <sheetName val="Pony's B-ABC"/>
      <sheetName val="Pony's B-DE"/>
      <sheetName val="Pony's L-ABC"/>
      <sheetName val="Pony's L-DE"/>
      <sheetName val="Pony's M-CDE"/>
      <sheetName val="Pony's Z-CDE"/>
    </sheetNames>
    <sheetDataSet>
      <sheetData sheetId="0"/>
      <sheetData sheetId="1"/>
      <sheetData sheetId="2">
        <row r="6">
          <cell r="Y6">
            <v>1</v>
          </cell>
        </row>
        <row r="9">
          <cell r="L9">
            <v>300</v>
          </cell>
          <cell r="M9">
            <v>135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elnemerslijst"/>
      <sheetName val="START Z"/>
      <sheetName val="START M"/>
      <sheetName val="START Z PONY"/>
      <sheetName val="START L 56"/>
      <sheetName val="START L"/>
      <sheetName val="START L-OPEN"/>
      <sheetName val="BETALING L PONY"/>
      <sheetName val="START B"/>
      <sheetName val="START M PONY"/>
      <sheetName val="BETALING"/>
      <sheetName val="ARTS Z"/>
      <sheetName val="ARTS M"/>
      <sheetName val="ARTS Z PONY"/>
      <sheetName val="ARTS L 56"/>
      <sheetName val="ARTS L"/>
      <sheetName val="ARTS M PONY"/>
      <sheetName val="TIJD Z"/>
      <sheetName val="TIJD M"/>
      <sheetName val="TIJD Z PONY"/>
      <sheetName val="TIJD L 56"/>
      <sheetName val="TIJD L"/>
      <sheetName val="TIJD M PONY"/>
      <sheetName val="TIJD L PO"/>
      <sheetName val="TIJD B"/>
      <sheetName val="SPRING Z"/>
      <sheetName val="SPRING M"/>
      <sheetName val="SPRING Z PONY"/>
      <sheetName val="SPRING L 56"/>
      <sheetName val="SPRING L "/>
      <sheetName val="SPRING M PO"/>
      <sheetName val="SPRING B"/>
    </sheetNames>
    <sheetDataSet>
      <sheetData sheetId="0" refreshError="1">
        <row r="1">
          <cell r="A1">
            <v>0</v>
          </cell>
        </row>
        <row r="3">
          <cell r="A3" t="str">
            <v>NR</v>
          </cell>
          <cell r="B3" t="str">
            <v>NAAM</v>
          </cell>
          <cell r="C3" t="str">
            <v>ADRES + POSTCODE</v>
          </cell>
          <cell r="D3" t="str">
            <v>WOONPLAATS</v>
          </cell>
          <cell r="E3" t="str">
            <v>TELEFOON</v>
          </cell>
          <cell r="F3" t="str">
            <v>PAARD/PONY</v>
          </cell>
          <cell r="G3" t="str">
            <v>COMB.</v>
          </cell>
          <cell r="H3" t="str">
            <v>REGIO</v>
          </cell>
          <cell r="I3" t="str">
            <v>BIJZONDERHEDEN</v>
          </cell>
          <cell r="J3" t="str">
            <v>BETAALD</v>
          </cell>
          <cell r="K3" t="str">
            <v>HC</v>
          </cell>
          <cell r="L3" t="str">
            <v>RING</v>
          </cell>
          <cell r="M3" t="str">
            <v>DRES.</v>
          </cell>
          <cell r="N3" t="str">
            <v>SPR</v>
          </cell>
          <cell r="O3" t="str">
            <v>CROSS</v>
          </cell>
          <cell r="P3" t="str">
            <v>EMAIL</v>
          </cell>
        </row>
        <row r="4">
          <cell r="A4">
            <v>1</v>
          </cell>
          <cell r="B4">
            <v>0</v>
          </cell>
          <cell r="C4">
            <v>0</v>
          </cell>
          <cell r="D4">
            <v>0</v>
          </cell>
          <cell r="E4">
            <v>0</v>
          </cell>
          <cell r="F4">
            <v>0</v>
          </cell>
          <cell r="G4">
            <v>0</v>
          </cell>
          <cell r="I4">
            <v>0</v>
          </cell>
          <cell r="J4">
            <v>0</v>
          </cell>
          <cell r="K4">
            <v>0</v>
          </cell>
          <cell r="L4">
            <v>1</v>
          </cell>
          <cell r="M4">
            <v>0.35416666666666669</v>
          </cell>
          <cell r="N4">
            <v>0.45624999999999999</v>
          </cell>
          <cell r="O4">
            <v>0.47361111111111098</v>
          </cell>
          <cell r="P4" t="str">
            <v>Pc_hoogbroek@hotmail.com</v>
          </cell>
        </row>
        <row r="5">
          <cell r="A5">
            <v>2</v>
          </cell>
          <cell r="B5" t="str">
            <v>Marit Louwerse</v>
          </cell>
          <cell r="C5" t="str">
            <v>4456RP Oostketelaarweg 3</v>
          </cell>
          <cell r="D5" t="str">
            <v>Lewedorp</v>
          </cell>
          <cell r="E5" t="str">
            <v>0651796153</v>
          </cell>
          <cell r="F5" t="str">
            <v>Zelma</v>
          </cell>
          <cell r="G5" t="str">
            <v>539543ZL</v>
          </cell>
          <cell r="I5">
            <v>0</v>
          </cell>
          <cell r="J5">
            <v>40</v>
          </cell>
          <cell r="K5">
            <v>0</v>
          </cell>
          <cell r="L5">
            <v>1</v>
          </cell>
          <cell r="M5">
            <v>0.39861111111111108</v>
          </cell>
          <cell r="N5">
            <v>0.44930555555555557</v>
          </cell>
          <cell r="O5">
            <v>0.46666666666666662</v>
          </cell>
          <cell r="P5" t="str">
            <v>maritlouwerse@gmail.com</v>
          </cell>
        </row>
        <row r="6">
          <cell r="A6">
            <v>3</v>
          </cell>
          <cell r="B6" t="str">
            <v>Dexter Biersteker</v>
          </cell>
          <cell r="C6" t="str">
            <v>2242 PB Katwijkseweg 22A</v>
          </cell>
          <cell r="D6" t="str">
            <v>Wassenaar</v>
          </cell>
          <cell r="E6" t="str">
            <v>0615444572</v>
          </cell>
          <cell r="F6" t="str">
            <v>Chase</v>
          </cell>
          <cell r="G6" t="str">
            <v>695530CB</v>
          </cell>
          <cell r="H6" t="str">
            <v>X</v>
          </cell>
          <cell r="I6" t="str">
            <v xml:space="preserve">ook M paarden </v>
          </cell>
          <cell r="J6">
            <v>40</v>
          </cell>
          <cell r="K6">
            <v>0</v>
          </cell>
          <cell r="L6">
            <v>1</v>
          </cell>
          <cell r="M6">
            <v>0.36527777777777781</v>
          </cell>
          <cell r="N6">
            <v>0.44791666666666669</v>
          </cell>
          <cell r="O6">
            <v>0.46527777777777773</v>
          </cell>
          <cell r="P6" t="str">
            <v>jjbiersteker@planet.nl</v>
          </cell>
        </row>
        <row r="7">
          <cell r="A7">
            <v>4</v>
          </cell>
          <cell r="B7">
            <v>0</v>
          </cell>
          <cell r="C7">
            <v>0</v>
          </cell>
          <cell r="D7">
            <v>0</v>
          </cell>
          <cell r="E7">
            <v>0</v>
          </cell>
          <cell r="F7">
            <v>0</v>
          </cell>
          <cell r="G7">
            <v>0</v>
          </cell>
          <cell r="I7">
            <v>0</v>
          </cell>
          <cell r="J7">
            <v>0</v>
          </cell>
          <cell r="K7">
            <v>0</v>
          </cell>
          <cell r="L7">
            <v>1</v>
          </cell>
          <cell r="M7">
            <v>0.37083333333333335</v>
          </cell>
          <cell r="N7">
            <v>0.452083333333333</v>
          </cell>
          <cell r="O7">
            <v>0.469444444444444</v>
          </cell>
          <cell r="P7" t="str">
            <v>lj.reijm@kpnmail.nl</v>
          </cell>
        </row>
        <row r="8">
          <cell r="A8">
            <v>5</v>
          </cell>
          <cell r="B8" t="str">
            <v>Yorick Faasse</v>
          </cell>
          <cell r="C8" t="str">
            <v>t Hofje 1, 4361 DC</v>
          </cell>
          <cell r="D8" t="str">
            <v>Westkapelle</v>
          </cell>
          <cell r="E8" t="str">
            <v>06-14781642</v>
          </cell>
          <cell r="F8" t="str">
            <v>Heilige Geest vd Lentamel</v>
          </cell>
          <cell r="G8" t="str">
            <v>753174BF</v>
          </cell>
          <cell r="H8">
            <v>0</v>
          </cell>
          <cell r="I8">
            <v>0</v>
          </cell>
          <cell r="J8">
            <v>40</v>
          </cell>
          <cell r="K8">
            <v>0</v>
          </cell>
          <cell r="L8">
            <v>1</v>
          </cell>
          <cell r="M8">
            <v>0.37638888888888899</v>
          </cell>
          <cell r="N8">
            <v>0.453472222222222</v>
          </cell>
          <cell r="O8">
            <v>0.47083333333333299</v>
          </cell>
          <cell r="P8" t="str">
            <v>kruijn-diny@kpnplanet.nl</v>
          </cell>
        </row>
        <row r="9">
          <cell r="A9">
            <v>6</v>
          </cell>
          <cell r="B9">
            <v>0</v>
          </cell>
          <cell r="C9">
            <v>0</v>
          </cell>
          <cell r="D9">
            <v>0</v>
          </cell>
          <cell r="E9">
            <v>0</v>
          </cell>
          <cell r="F9">
            <v>0</v>
          </cell>
          <cell r="G9">
            <v>0</v>
          </cell>
          <cell r="H9">
            <v>0</v>
          </cell>
          <cell r="I9">
            <v>0</v>
          </cell>
          <cell r="J9">
            <v>0</v>
          </cell>
          <cell r="K9">
            <v>0</v>
          </cell>
          <cell r="L9">
            <v>1</v>
          </cell>
          <cell r="M9">
            <v>0.39305555555555555</v>
          </cell>
          <cell r="N9">
            <v>0.45486111111111099</v>
          </cell>
          <cell r="O9">
            <v>0.47638888888888892</v>
          </cell>
          <cell r="P9" t="str">
            <v>joris_mensink@hotmail.com</v>
          </cell>
        </row>
        <row r="10">
          <cell r="A10">
            <v>7</v>
          </cell>
          <cell r="B10" t="str">
            <v>Deborah Gerrets</v>
          </cell>
          <cell r="D10" t="str">
            <v>Maasland</v>
          </cell>
          <cell r="F10" t="str">
            <v>Corvette</v>
          </cell>
          <cell r="G10" t="str">
            <v>600402CG</v>
          </cell>
          <cell r="H10" t="str">
            <v>X</v>
          </cell>
          <cell r="L10">
            <v>1</v>
          </cell>
          <cell r="M10">
            <v>0.38750000000000001</v>
          </cell>
          <cell r="N10">
            <v>0.45624999999999999</v>
          </cell>
          <cell r="O10">
            <v>0.47361111111111115</v>
          </cell>
        </row>
        <row r="11">
          <cell r="A11">
            <v>8</v>
          </cell>
          <cell r="B11" t="str">
            <v>Jasja Veurink</v>
          </cell>
          <cell r="C11">
            <v>0</v>
          </cell>
          <cell r="D11" t="str">
            <v>Achterveld</v>
          </cell>
          <cell r="E11">
            <v>0</v>
          </cell>
          <cell r="F11" t="str">
            <v>Cadillac</v>
          </cell>
          <cell r="G11" t="str">
            <v>761957GV</v>
          </cell>
          <cell r="I11">
            <v>0</v>
          </cell>
          <cell r="J11">
            <v>40</v>
          </cell>
          <cell r="K11">
            <v>0</v>
          </cell>
          <cell r="L11">
            <v>1</v>
          </cell>
          <cell r="M11">
            <v>0.38194444444444442</v>
          </cell>
          <cell r="N11">
            <v>0.45763888888888898</v>
          </cell>
          <cell r="O11">
            <v>0.47499999999999998</v>
          </cell>
          <cell r="P11">
            <v>0</v>
          </cell>
        </row>
        <row r="12">
          <cell r="A12">
            <v>9</v>
          </cell>
          <cell r="B12" t="str">
            <v>Christa Hogendoorn</v>
          </cell>
          <cell r="C12" t="str">
            <v>2641nl 28</v>
          </cell>
          <cell r="D12" t="str">
            <v>Pijnacker</v>
          </cell>
          <cell r="E12" t="str">
            <v>0653547411</v>
          </cell>
          <cell r="F12" t="str">
            <v>Eye Catcher</v>
          </cell>
          <cell r="G12" t="str">
            <v>689490EH</v>
          </cell>
          <cell r="H12" t="str">
            <v>X</v>
          </cell>
          <cell r="I12" t="str">
            <v>ook L pa 5/6</v>
          </cell>
          <cell r="J12">
            <v>40</v>
          </cell>
          <cell r="K12">
            <v>0</v>
          </cell>
          <cell r="L12">
            <v>1</v>
          </cell>
          <cell r="M12">
            <v>0.35972222222222222</v>
          </cell>
          <cell r="N12">
            <v>0.45902777777777798</v>
          </cell>
          <cell r="O12">
            <v>0.47222222222222227</v>
          </cell>
          <cell r="P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row>
        <row r="15">
          <cell r="A15">
            <v>0</v>
          </cell>
          <cell r="B15" t="str">
            <v>M-PAARDEN</v>
          </cell>
          <cell r="C15">
            <v>0</v>
          </cell>
          <cell r="D15">
            <v>0</v>
          </cell>
          <cell r="E15">
            <v>0</v>
          </cell>
          <cell r="F15">
            <v>0</v>
          </cell>
          <cell r="G15">
            <v>0</v>
          </cell>
          <cell r="H15">
            <v>0</v>
          </cell>
          <cell r="I15">
            <v>0</v>
          </cell>
          <cell r="J15">
            <v>0</v>
          </cell>
          <cell r="K15">
            <v>0</v>
          </cell>
          <cell r="L15">
            <v>0</v>
          </cell>
          <cell r="M15">
            <v>0</v>
          </cell>
          <cell r="N15">
            <v>0</v>
          </cell>
          <cell r="O15">
            <v>0</v>
          </cell>
          <cell r="P15">
            <v>0</v>
          </cell>
        </row>
        <row r="16">
          <cell r="A16" t="str">
            <v>NR</v>
          </cell>
          <cell r="B16" t="str">
            <v>NAAM</v>
          </cell>
          <cell r="C16" t="str">
            <v>ADRES + POSTCODE</v>
          </cell>
          <cell r="D16" t="str">
            <v>WOONPLAATS</v>
          </cell>
          <cell r="E16" t="str">
            <v>TELEFOON</v>
          </cell>
          <cell r="F16" t="str">
            <v>PAARD/PONY</v>
          </cell>
          <cell r="G16" t="str">
            <v>COMB.</v>
          </cell>
          <cell r="H16" t="str">
            <v>REGIO</v>
          </cell>
          <cell r="I16" t="str">
            <v>BIJZONDERHEDEN</v>
          </cell>
          <cell r="J16" t="str">
            <v>BETAALD</v>
          </cell>
          <cell r="K16" t="str">
            <v>HC</v>
          </cell>
          <cell r="L16" t="str">
            <v>RING</v>
          </cell>
          <cell r="M16" t="str">
            <v>DRES.</v>
          </cell>
          <cell r="N16" t="str">
            <v>SPR</v>
          </cell>
          <cell r="O16" t="str">
            <v>CROSS</v>
          </cell>
          <cell r="P16" t="str">
            <v>EMAIL</v>
          </cell>
        </row>
        <row r="17">
          <cell r="A17">
            <v>10</v>
          </cell>
          <cell r="B17" t="str">
            <v>Ilse Rotteveel</v>
          </cell>
          <cell r="C17" t="str">
            <v>2375AP Zuidweg 12A</v>
          </cell>
          <cell r="D17" t="str">
            <v>Rijpwetering</v>
          </cell>
          <cell r="E17" t="str">
            <v>0627485805</v>
          </cell>
          <cell r="F17" t="str">
            <v>Dunya</v>
          </cell>
          <cell r="G17" t="str">
            <v>669605DR</v>
          </cell>
          <cell r="H17" t="str">
            <v>X</v>
          </cell>
          <cell r="I17">
            <v>0</v>
          </cell>
          <cell r="J17">
            <v>40</v>
          </cell>
          <cell r="K17">
            <v>0</v>
          </cell>
          <cell r="L17">
            <v>2</v>
          </cell>
          <cell r="M17">
            <v>0.33333333333333331</v>
          </cell>
          <cell r="N17">
            <v>0.4826388888888889</v>
          </cell>
          <cell r="O17">
            <v>0.5</v>
          </cell>
          <cell r="P17" t="str">
            <v>ilse.rotteveel@gmail.com</v>
          </cell>
        </row>
        <row r="18">
          <cell r="A18">
            <v>11</v>
          </cell>
          <cell r="B18">
            <v>0</v>
          </cell>
          <cell r="C18">
            <v>0</v>
          </cell>
          <cell r="D18">
            <v>0</v>
          </cell>
          <cell r="E18">
            <v>0</v>
          </cell>
          <cell r="F18">
            <v>0</v>
          </cell>
          <cell r="G18">
            <v>0</v>
          </cell>
          <cell r="I18">
            <v>0</v>
          </cell>
          <cell r="J18">
            <v>0</v>
          </cell>
          <cell r="K18">
            <v>0</v>
          </cell>
          <cell r="L18">
            <v>3</v>
          </cell>
          <cell r="M18">
            <v>0.33333333333333331</v>
          </cell>
          <cell r="N18">
            <v>0.48402777777777778</v>
          </cell>
          <cell r="O18">
            <v>0.50138888888888888</v>
          </cell>
          <cell r="P18" t="str">
            <v>jos.houben@hetnic.nl</v>
          </cell>
        </row>
        <row r="19">
          <cell r="A19">
            <v>12</v>
          </cell>
          <cell r="B19" t="str">
            <v>Roel Zonneveld</v>
          </cell>
          <cell r="C19" t="str">
            <v xml:space="preserve">2254 AL, Papelaanwest 236 </v>
          </cell>
          <cell r="D19" t="str">
            <v>Voorschoten</v>
          </cell>
          <cell r="E19" t="str">
            <v>0621562280</v>
          </cell>
          <cell r="F19" t="str">
            <v>Vinkekamps Easy Boy</v>
          </cell>
          <cell r="G19" t="str">
            <v>708175 VZ</v>
          </cell>
          <cell r="H19" t="str">
            <v>X</v>
          </cell>
          <cell r="I19">
            <v>0</v>
          </cell>
          <cell r="J19">
            <v>40</v>
          </cell>
          <cell r="K19">
            <v>0</v>
          </cell>
          <cell r="L19">
            <v>2</v>
          </cell>
          <cell r="M19">
            <v>0.33819444444444446</v>
          </cell>
          <cell r="N19">
            <v>0.485416666666667</v>
          </cell>
          <cell r="O19">
            <v>0.50277777777777799</v>
          </cell>
          <cell r="P19" t="str">
            <v>leo.zonneveld@wxs.nl</v>
          </cell>
        </row>
        <row r="20">
          <cell r="A20">
            <v>13</v>
          </cell>
          <cell r="B20">
            <v>0</v>
          </cell>
          <cell r="C20">
            <v>0</v>
          </cell>
          <cell r="D20">
            <v>0</v>
          </cell>
          <cell r="E20">
            <v>0</v>
          </cell>
          <cell r="F20">
            <v>0</v>
          </cell>
          <cell r="G20">
            <v>0</v>
          </cell>
          <cell r="H20">
            <v>0</v>
          </cell>
          <cell r="I20">
            <v>0</v>
          </cell>
          <cell r="J20">
            <v>0</v>
          </cell>
          <cell r="K20">
            <v>0</v>
          </cell>
          <cell r="L20">
            <v>3</v>
          </cell>
          <cell r="M20">
            <v>0.33819444444444446</v>
          </cell>
          <cell r="N20">
            <v>0.48680555555555599</v>
          </cell>
          <cell r="O20">
            <v>0.50416666666666698</v>
          </cell>
          <cell r="P20" t="str">
            <v>Nathalie]V"hetnet.nl</v>
          </cell>
        </row>
        <row r="21">
          <cell r="A21">
            <v>14</v>
          </cell>
          <cell r="B21" t="str">
            <v>Tim Eshuis</v>
          </cell>
          <cell r="C21" t="str">
            <v>4856 AB, Strijbeekseweg 36</v>
          </cell>
          <cell r="D21" t="str">
            <v>Strijbeek</v>
          </cell>
          <cell r="E21" t="str">
            <v>06-51294462</v>
          </cell>
          <cell r="F21" t="str">
            <v>Idle Eric</v>
          </cell>
          <cell r="G21" t="str">
            <v>824682IE</v>
          </cell>
          <cell r="I21">
            <v>0</v>
          </cell>
          <cell r="J21">
            <v>40</v>
          </cell>
          <cell r="K21">
            <v>0</v>
          </cell>
          <cell r="L21">
            <v>2</v>
          </cell>
          <cell r="M21">
            <v>0.3430555555555555</v>
          </cell>
          <cell r="N21">
            <v>0.48819444444444399</v>
          </cell>
          <cell r="O21">
            <v>0.50555555555555598</v>
          </cell>
          <cell r="P21" t="str">
            <v>timeshuis@hotmail.com</v>
          </cell>
        </row>
        <row r="22">
          <cell r="A22">
            <v>15</v>
          </cell>
          <cell r="B22">
            <v>0</v>
          </cell>
          <cell r="C22">
            <v>0</v>
          </cell>
          <cell r="D22">
            <v>0</v>
          </cell>
          <cell r="E22">
            <v>0</v>
          </cell>
          <cell r="F22">
            <v>0</v>
          </cell>
          <cell r="G22">
            <v>0</v>
          </cell>
          <cell r="I22">
            <v>0</v>
          </cell>
          <cell r="J22">
            <v>0</v>
          </cell>
          <cell r="K22">
            <v>0</v>
          </cell>
          <cell r="L22">
            <v>3</v>
          </cell>
          <cell r="M22">
            <v>0.3430555555555555</v>
          </cell>
          <cell r="N22">
            <v>0.48958333333333298</v>
          </cell>
          <cell r="O22">
            <v>0.50694444444444398</v>
          </cell>
          <cell r="P22" t="str">
            <v>erikenjanet@quicknet.nl</v>
          </cell>
        </row>
        <row r="23">
          <cell r="A23">
            <v>16</v>
          </cell>
          <cell r="L23">
            <v>2</v>
          </cell>
          <cell r="M23">
            <v>0.34791666666666665</v>
          </cell>
          <cell r="N23">
            <v>0.49097222222222198</v>
          </cell>
          <cell r="O23">
            <v>0.50833333333333297</v>
          </cell>
          <cell r="P23" t="str">
            <v>info@coaching-hippique.nl</v>
          </cell>
        </row>
        <row r="24">
          <cell r="A24">
            <v>17</v>
          </cell>
          <cell r="B24" t="str">
            <v xml:space="preserve">Shannon Bakker </v>
          </cell>
          <cell r="C24" t="str">
            <v>1934 PE Rinnegommerlaan 3 A</v>
          </cell>
          <cell r="D24" t="str">
            <v>Egmond aan de Hoef</v>
          </cell>
          <cell r="E24" t="str">
            <v>0623998865</v>
          </cell>
          <cell r="F24" t="str">
            <v>Gucci Bamboo</v>
          </cell>
          <cell r="G24" t="str">
            <v>789482GB</v>
          </cell>
          <cell r="I24" t="str">
            <v>Starttijd graag gekoppeld aan Lilian Bakker</v>
          </cell>
          <cell r="J24">
            <v>40</v>
          </cell>
          <cell r="K24">
            <v>0</v>
          </cell>
          <cell r="L24">
            <v>3</v>
          </cell>
          <cell r="M24">
            <v>0.34791666666666665</v>
          </cell>
          <cell r="N24">
            <v>0.49236111111111103</v>
          </cell>
          <cell r="O24">
            <v>0.50972222222222197</v>
          </cell>
          <cell r="P24" t="str">
            <v>erikenjanet@quicknet.nl</v>
          </cell>
        </row>
        <row r="25">
          <cell r="A25">
            <v>18</v>
          </cell>
          <cell r="B25">
            <v>0</v>
          </cell>
          <cell r="C25">
            <v>0</v>
          </cell>
          <cell r="D25">
            <v>0</v>
          </cell>
          <cell r="E25">
            <v>0</v>
          </cell>
          <cell r="F25">
            <v>0</v>
          </cell>
          <cell r="G25">
            <v>0</v>
          </cell>
          <cell r="I25">
            <v>0</v>
          </cell>
          <cell r="J25">
            <v>0</v>
          </cell>
          <cell r="K25">
            <v>0</v>
          </cell>
          <cell r="L25">
            <v>2</v>
          </cell>
          <cell r="M25">
            <v>0.3527777777777778</v>
          </cell>
          <cell r="N25">
            <v>0.49375000000000002</v>
          </cell>
          <cell r="O25">
            <v>0.51111111111111096</v>
          </cell>
          <cell r="P25" t="str">
            <v>joostkarman@gmail.com</v>
          </cell>
        </row>
        <row r="26">
          <cell r="A26">
            <v>19</v>
          </cell>
          <cell r="B26" t="str">
            <v>Fleur Kluinhaar</v>
          </cell>
          <cell r="C26" t="str">
            <v>1431 BT Helling 66</v>
          </cell>
          <cell r="D26" t="str">
            <v>Aalsmeer</v>
          </cell>
          <cell r="E26" t="str">
            <v>0297343382</v>
          </cell>
          <cell r="F26" t="str">
            <v>Bundy</v>
          </cell>
          <cell r="G26" t="str">
            <v>722216BK</v>
          </cell>
          <cell r="I26" t="str">
            <v xml:space="preserve">Graag niet te dicht bij Lisanne Kluinhaar </v>
          </cell>
          <cell r="J26" t="str">
            <v>sponsoring</v>
          </cell>
          <cell r="K26">
            <v>0</v>
          </cell>
          <cell r="L26">
            <v>3</v>
          </cell>
          <cell r="M26">
            <v>0.3527777777777778</v>
          </cell>
          <cell r="N26">
            <v>0.49513888888888902</v>
          </cell>
          <cell r="O26">
            <v>0.51249999999999996</v>
          </cell>
          <cell r="P26" t="str">
            <v>fleurkluinhaar@gmail.com</v>
          </cell>
        </row>
        <row r="27">
          <cell r="A27">
            <v>20</v>
          </cell>
          <cell r="B27">
            <v>0</v>
          </cell>
          <cell r="C27">
            <v>0</v>
          </cell>
          <cell r="D27">
            <v>0</v>
          </cell>
          <cell r="E27">
            <v>0</v>
          </cell>
          <cell r="F27">
            <v>0</v>
          </cell>
          <cell r="G27">
            <v>0</v>
          </cell>
          <cell r="I27">
            <v>0</v>
          </cell>
          <cell r="J27">
            <v>0</v>
          </cell>
          <cell r="K27">
            <v>0</v>
          </cell>
          <cell r="L27">
            <v>2</v>
          </cell>
          <cell r="M27">
            <v>0.3576388888888889</v>
          </cell>
          <cell r="N27">
            <v>0.49652777777777801</v>
          </cell>
          <cell r="O27">
            <v>0.51388888888888895</v>
          </cell>
          <cell r="P27" t="str">
            <v>jeannette@chardon.nl</v>
          </cell>
        </row>
        <row r="28">
          <cell r="A28">
            <v>21</v>
          </cell>
          <cell r="B28">
            <v>0</v>
          </cell>
          <cell r="C28">
            <v>0</v>
          </cell>
          <cell r="D28">
            <v>0</v>
          </cell>
          <cell r="E28">
            <v>0</v>
          </cell>
          <cell r="F28">
            <v>0</v>
          </cell>
          <cell r="G28">
            <v>0</v>
          </cell>
          <cell r="H28">
            <v>0</v>
          </cell>
          <cell r="I28">
            <v>0</v>
          </cell>
          <cell r="J28">
            <v>0</v>
          </cell>
          <cell r="K28">
            <v>0</v>
          </cell>
          <cell r="L28">
            <v>3</v>
          </cell>
          <cell r="M28">
            <v>0.3576388888888889</v>
          </cell>
          <cell r="N28">
            <v>0.49791666666666701</v>
          </cell>
          <cell r="O28">
            <v>0.51527777777777795</v>
          </cell>
          <cell r="P28" t="str">
            <v>jv.d.ham@hetnet.nl</v>
          </cell>
        </row>
        <row r="29">
          <cell r="A29">
            <v>22</v>
          </cell>
          <cell r="B29">
            <v>0</v>
          </cell>
          <cell r="C29">
            <v>0</v>
          </cell>
          <cell r="D29">
            <v>0</v>
          </cell>
          <cell r="E29">
            <v>0</v>
          </cell>
          <cell r="F29">
            <v>0</v>
          </cell>
          <cell r="G29">
            <v>0</v>
          </cell>
          <cell r="I29">
            <v>0</v>
          </cell>
          <cell r="J29">
            <v>0</v>
          </cell>
          <cell r="K29">
            <v>0</v>
          </cell>
          <cell r="L29">
            <v>2</v>
          </cell>
          <cell r="M29">
            <v>0.36249999999999999</v>
          </cell>
          <cell r="N29">
            <v>0.499305555555556</v>
          </cell>
          <cell r="O29">
            <v>0.51666666666666705</v>
          </cell>
          <cell r="P29" t="str">
            <v>paulineoudijk@hotmail.com</v>
          </cell>
        </row>
        <row r="30">
          <cell r="A30">
            <v>23</v>
          </cell>
          <cell r="B30">
            <v>0</v>
          </cell>
          <cell r="C30">
            <v>0</v>
          </cell>
          <cell r="D30">
            <v>0</v>
          </cell>
          <cell r="E30">
            <v>0</v>
          </cell>
          <cell r="F30">
            <v>0</v>
          </cell>
          <cell r="G30">
            <v>0</v>
          </cell>
          <cell r="I30">
            <v>0</v>
          </cell>
          <cell r="J30">
            <v>0</v>
          </cell>
          <cell r="K30">
            <v>0</v>
          </cell>
          <cell r="L30">
            <v>3</v>
          </cell>
          <cell r="M30">
            <v>0.36249999999999999</v>
          </cell>
          <cell r="N30">
            <v>0.500694444444444</v>
          </cell>
          <cell r="O30">
            <v>0.51805555555555505</v>
          </cell>
          <cell r="P30" t="str">
            <v>vtatenhove@zeelandnet.nl</v>
          </cell>
        </row>
        <row r="31">
          <cell r="A31">
            <v>24</v>
          </cell>
          <cell r="B31" t="str">
            <v>Elke Lenstra</v>
          </cell>
          <cell r="C31" t="str">
            <v>3734BK Dolderseweg 100</v>
          </cell>
          <cell r="D31" t="str">
            <v>Den Dolder</v>
          </cell>
          <cell r="E31" t="str">
            <v>0611303764</v>
          </cell>
          <cell r="F31" t="str">
            <v>Zem</v>
          </cell>
          <cell r="G31" t="str">
            <v>773604ZL</v>
          </cell>
          <cell r="I31">
            <v>0</v>
          </cell>
          <cell r="J31">
            <v>40</v>
          </cell>
          <cell r="K31">
            <v>0</v>
          </cell>
          <cell r="L31">
            <v>2</v>
          </cell>
          <cell r="M31">
            <v>0.36736111111111103</v>
          </cell>
          <cell r="N31">
            <v>0.50208333333333299</v>
          </cell>
          <cell r="O31">
            <v>0.51944444444444404</v>
          </cell>
          <cell r="P31" t="str">
            <v>e.lenstra@kpnmail.nl</v>
          </cell>
        </row>
        <row r="32">
          <cell r="A32">
            <v>25</v>
          </cell>
          <cell r="B32" t="str">
            <v>Kees van de Geest</v>
          </cell>
          <cell r="C32" t="str">
            <v>Verlengde Oostsingel 3, 3751 VN</v>
          </cell>
          <cell r="D32" t="str">
            <v>Bunschoten</v>
          </cell>
          <cell r="E32" t="str">
            <v>06-53339825</v>
          </cell>
          <cell r="F32" t="str">
            <v>Ratina</v>
          </cell>
          <cell r="G32" t="str">
            <v>598681 RG</v>
          </cell>
          <cell r="H32">
            <v>0</v>
          </cell>
          <cell r="I32">
            <v>0</v>
          </cell>
          <cell r="J32">
            <v>40</v>
          </cell>
          <cell r="K32">
            <v>0</v>
          </cell>
          <cell r="L32">
            <v>3</v>
          </cell>
          <cell r="M32">
            <v>0.36736111111111103</v>
          </cell>
          <cell r="N32">
            <v>0.50347222222222199</v>
          </cell>
          <cell r="O32">
            <v>0.52083333333333304</v>
          </cell>
          <cell r="P32" t="str">
            <v>marijkevdgeest@hotmail.com</v>
          </cell>
        </row>
        <row r="33">
          <cell r="A33">
            <v>26</v>
          </cell>
          <cell r="B33">
            <v>0</v>
          </cell>
          <cell r="C33">
            <v>0</v>
          </cell>
          <cell r="D33">
            <v>0</v>
          </cell>
          <cell r="E33">
            <v>0</v>
          </cell>
          <cell r="F33">
            <v>0</v>
          </cell>
          <cell r="G33">
            <v>0</v>
          </cell>
          <cell r="H33">
            <v>0</v>
          </cell>
          <cell r="I33">
            <v>0</v>
          </cell>
          <cell r="J33">
            <v>0</v>
          </cell>
          <cell r="K33">
            <v>0</v>
          </cell>
          <cell r="L33">
            <v>2</v>
          </cell>
          <cell r="M33">
            <v>0.37222222222222201</v>
          </cell>
          <cell r="N33">
            <v>0.50486111111111098</v>
          </cell>
          <cell r="O33">
            <v>0.52222222222222203</v>
          </cell>
          <cell r="P33" t="str">
            <v>quito_612@hotmail.com</v>
          </cell>
        </row>
        <row r="34">
          <cell r="A34">
            <v>27</v>
          </cell>
          <cell r="B34">
            <v>0</v>
          </cell>
          <cell r="C34">
            <v>0</v>
          </cell>
          <cell r="D34">
            <v>0</v>
          </cell>
          <cell r="E34">
            <v>0</v>
          </cell>
          <cell r="F34">
            <v>0</v>
          </cell>
          <cell r="G34">
            <v>0</v>
          </cell>
          <cell r="I34">
            <v>0</v>
          </cell>
          <cell r="J34">
            <v>0</v>
          </cell>
          <cell r="K34">
            <v>0</v>
          </cell>
          <cell r="L34">
            <v>3</v>
          </cell>
          <cell r="M34">
            <v>0.37222222222222201</v>
          </cell>
          <cell r="N34">
            <v>0.50624999999999998</v>
          </cell>
          <cell r="O34">
            <v>0.52361111111111103</v>
          </cell>
          <cell r="P34" t="str">
            <v>jokeappeldoorn@online.nl</v>
          </cell>
        </row>
        <row r="35">
          <cell r="A35">
            <v>28</v>
          </cell>
          <cell r="B35" t="str">
            <v>Leida Naber</v>
          </cell>
          <cell r="C35" t="str">
            <v>8256 RA Mosselweg 9</v>
          </cell>
          <cell r="D35" t="str">
            <v>Biddinghuizen</v>
          </cell>
          <cell r="E35" t="str">
            <v>0321331142</v>
          </cell>
          <cell r="F35" t="str">
            <v>Vadrouille En Solo</v>
          </cell>
          <cell r="G35" t="str">
            <v>817472VN</v>
          </cell>
          <cell r="I35">
            <v>0</v>
          </cell>
          <cell r="J35">
            <v>40</v>
          </cell>
          <cell r="K35">
            <v>0</v>
          </cell>
          <cell r="L35">
            <v>2</v>
          </cell>
          <cell r="M35">
            <v>0.37708333333333299</v>
          </cell>
          <cell r="N35">
            <v>0.50763888888888897</v>
          </cell>
          <cell r="O35">
            <v>0.52500000000000002</v>
          </cell>
          <cell r="P35" t="str">
            <v>info@naber-lozeman.nl</v>
          </cell>
        </row>
        <row r="36">
          <cell r="A36">
            <v>29</v>
          </cell>
          <cell r="B36" t="str">
            <v>Sarah van Leeuwen</v>
          </cell>
          <cell r="C36" t="str">
            <v>Witte de Withlaan 12, 2121 XE</v>
          </cell>
          <cell r="D36" t="str">
            <v>Bennebroek</v>
          </cell>
          <cell r="E36" t="str">
            <v>06-51821668</v>
          </cell>
          <cell r="F36" t="str">
            <v>Killrun</v>
          </cell>
          <cell r="G36" t="str">
            <v>799687KL</v>
          </cell>
          <cell r="H36">
            <v>0</v>
          </cell>
          <cell r="I36">
            <v>0</v>
          </cell>
          <cell r="J36">
            <v>40</v>
          </cell>
          <cell r="K36">
            <v>0</v>
          </cell>
          <cell r="L36">
            <v>3</v>
          </cell>
          <cell r="M36">
            <v>0.37708333333333299</v>
          </cell>
          <cell r="N36">
            <v>0.50902777777777797</v>
          </cell>
          <cell r="O36">
            <v>0.52638888888888902</v>
          </cell>
          <cell r="P36" t="str">
            <v>nikie_nando@hotmail.com</v>
          </cell>
        </row>
        <row r="37">
          <cell r="A37">
            <v>30</v>
          </cell>
          <cell r="B37" t="str">
            <v>Sanne van den Bosch</v>
          </cell>
          <cell r="C37" t="str">
            <v>4401 LA Industrieweg 5</v>
          </cell>
          <cell r="D37" t="str">
            <v>Yerseke</v>
          </cell>
          <cell r="E37" t="str">
            <v>0653212251</v>
          </cell>
          <cell r="F37" t="str">
            <v>Daillant B</v>
          </cell>
          <cell r="G37" t="str">
            <v>667295DB</v>
          </cell>
          <cell r="I37">
            <v>0</v>
          </cell>
          <cell r="J37">
            <v>40</v>
          </cell>
          <cell r="K37">
            <v>0</v>
          </cell>
          <cell r="L37">
            <v>2</v>
          </cell>
          <cell r="M37">
            <v>0.38194444444444398</v>
          </cell>
          <cell r="N37">
            <v>0.51041666666666696</v>
          </cell>
          <cell r="O37">
            <v>0.52777777777777801</v>
          </cell>
          <cell r="P37" t="str">
            <v>sannevdbosch94@live.nl</v>
          </cell>
        </row>
        <row r="38">
          <cell r="A38">
            <v>31</v>
          </cell>
          <cell r="B38" t="str">
            <v>Renata Bos-Forlingieri</v>
          </cell>
          <cell r="C38" t="str">
            <v>Gooiergracht 49, 1251 VB</v>
          </cell>
          <cell r="D38" t="str">
            <v>Laren</v>
          </cell>
          <cell r="E38">
            <v>624897019</v>
          </cell>
          <cell r="F38" t="str">
            <v>Elastic</v>
          </cell>
          <cell r="G38" t="str">
            <v>694553EB</v>
          </cell>
          <cell r="H38">
            <v>0</v>
          </cell>
          <cell r="I38">
            <v>0</v>
          </cell>
          <cell r="J38">
            <v>40</v>
          </cell>
          <cell r="K38">
            <v>0</v>
          </cell>
          <cell r="L38">
            <v>3</v>
          </cell>
          <cell r="M38">
            <v>0.38194444444444398</v>
          </cell>
          <cell r="N38">
            <v>0.51180555555555596</v>
          </cell>
          <cell r="O38">
            <v>0.52916666666666701</v>
          </cell>
          <cell r="P38" t="str">
            <v xml:space="preserve">renata@siemrenata.nl </v>
          </cell>
        </row>
        <row r="39">
          <cell r="A39">
            <v>32</v>
          </cell>
          <cell r="B39" t="str">
            <v>Marianne Eestermans</v>
          </cell>
          <cell r="C39" t="str">
            <v>Hertog Janstraat 8, 5104 ez</v>
          </cell>
          <cell r="D39" t="str">
            <v>Dongen</v>
          </cell>
          <cell r="E39">
            <v>620423567</v>
          </cell>
          <cell r="F39" t="str">
            <v>Flying Blue</v>
          </cell>
          <cell r="G39" t="str">
            <v>721749FE</v>
          </cell>
          <cell r="I39">
            <v>0</v>
          </cell>
          <cell r="J39">
            <v>40</v>
          </cell>
          <cell r="K39">
            <v>0</v>
          </cell>
          <cell r="L39">
            <v>2</v>
          </cell>
          <cell r="M39">
            <v>0.38680555555555601</v>
          </cell>
          <cell r="N39">
            <v>0.51319444444444395</v>
          </cell>
          <cell r="O39">
            <v>0.530555555555555</v>
          </cell>
          <cell r="P39" t="str">
            <v>mvdpe@hotmail.com</v>
          </cell>
        </row>
        <row r="40">
          <cell r="A40">
            <v>33</v>
          </cell>
          <cell r="B40" t="str">
            <v>Mariska Damen</v>
          </cell>
          <cell r="C40" t="str">
            <v>3552 GL Morelstraat 25</v>
          </cell>
          <cell r="D40" t="str">
            <v>Utrecht</v>
          </cell>
          <cell r="E40" t="str">
            <v>0612409884</v>
          </cell>
          <cell r="F40" t="str">
            <v>Conquest</v>
          </cell>
          <cell r="G40" t="str">
            <v>552118CD</v>
          </cell>
          <cell r="I40">
            <v>0</v>
          </cell>
          <cell r="J40">
            <v>40</v>
          </cell>
          <cell r="K40">
            <v>0</v>
          </cell>
          <cell r="L40">
            <v>3</v>
          </cell>
          <cell r="M40">
            <v>0.44027777777777777</v>
          </cell>
          <cell r="N40">
            <v>0.51458333333333295</v>
          </cell>
          <cell r="O40">
            <v>0.531944444444444</v>
          </cell>
          <cell r="P40" t="str">
            <v>Mariska_damen@msn.com</v>
          </cell>
        </row>
        <row r="41">
          <cell r="A41">
            <v>34</v>
          </cell>
          <cell r="K41">
            <v>0</v>
          </cell>
          <cell r="L41">
            <v>2</v>
          </cell>
          <cell r="M41">
            <v>0.391666666666667</v>
          </cell>
          <cell r="N41">
            <v>0.51597222222222205</v>
          </cell>
          <cell r="O41">
            <v>0.53333333333333299</v>
          </cell>
          <cell r="P41" t="str">
            <v>jjbiersteker@planet.nl</v>
          </cell>
        </row>
        <row r="42">
          <cell r="A42">
            <v>35</v>
          </cell>
          <cell r="B42" t="str">
            <v>Lotte Monhemius</v>
          </cell>
          <cell r="C42" t="str">
            <v xml:space="preserve">1165mx Houtrakkerweg 62 </v>
          </cell>
          <cell r="D42" t="str">
            <v>Halfweg</v>
          </cell>
          <cell r="E42" t="str">
            <v>0651784011</v>
          </cell>
          <cell r="F42" t="str">
            <v xml:space="preserve">Gogo jumbo </v>
          </cell>
          <cell r="G42" t="str">
            <v>786133GM</v>
          </cell>
          <cell r="I42">
            <v>0</v>
          </cell>
          <cell r="J42">
            <v>40</v>
          </cell>
          <cell r="K42">
            <v>0</v>
          </cell>
          <cell r="L42">
            <v>3</v>
          </cell>
          <cell r="M42">
            <v>0.391666666666667</v>
          </cell>
          <cell r="N42">
            <v>0.51736111111111105</v>
          </cell>
          <cell r="O42">
            <v>0.53472222222222199</v>
          </cell>
          <cell r="P42" t="str">
            <v>Lottemonhemius2002@gmail.com</v>
          </cell>
        </row>
        <row r="43">
          <cell r="A43">
            <v>36</v>
          </cell>
          <cell r="B43" t="str">
            <v>Roos Fledderus</v>
          </cell>
          <cell r="C43" t="str">
            <v>2274BE koningin wilhelminalaan 543b</v>
          </cell>
          <cell r="D43" t="str">
            <v>Voorburg</v>
          </cell>
          <cell r="E43" t="str">
            <v>0643023037</v>
          </cell>
          <cell r="F43" t="str">
            <v>Vicenza</v>
          </cell>
          <cell r="G43" t="str">
            <v>713759VF</v>
          </cell>
          <cell r="H43" t="str">
            <v>X</v>
          </cell>
          <cell r="I43">
            <v>0</v>
          </cell>
          <cell r="J43">
            <v>40</v>
          </cell>
          <cell r="K43">
            <v>0</v>
          </cell>
          <cell r="L43">
            <v>2</v>
          </cell>
          <cell r="M43">
            <v>0.39652777777777798</v>
          </cell>
          <cell r="N43">
            <v>0.51875000000000004</v>
          </cell>
          <cell r="O43">
            <v>0.53611111111111098</v>
          </cell>
          <cell r="P43" t="str">
            <v>Roosjuh1988@hotmail.com</v>
          </cell>
        </row>
        <row r="44">
          <cell r="A44">
            <v>37</v>
          </cell>
          <cell r="B44" t="str">
            <v>Sanne de Jong</v>
          </cell>
          <cell r="C44" t="str">
            <v>1432 CP Aalsmeerderweg 317</v>
          </cell>
          <cell r="D44" t="str">
            <v>Aalsmeer</v>
          </cell>
          <cell r="E44" t="str">
            <v>0627346091</v>
          </cell>
          <cell r="F44" t="str">
            <v>Have Fun</v>
          </cell>
          <cell r="G44" t="str">
            <v>815485HJ</v>
          </cell>
          <cell r="H44">
            <v>0</v>
          </cell>
          <cell r="I44" t="str">
            <v>ook L pa,</v>
          </cell>
          <cell r="J44" t="str">
            <v xml:space="preserve">35, nog 5 </v>
          </cell>
          <cell r="K44">
            <v>0</v>
          </cell>
          <cell r="L44">
            <v>3</v>
          </cell>
          <cell r="M44">
            <v>0.39652777777777798</v>
          </cell>
          <cell r="N44">
            <v>0.52013888888888904</v>
          </cell>
          <cell r="O44">
            <v>0.53749999999999998</v>
          </cell>
          <cell r="P44" t="str">
            <v>sdejongeventing@gmail.com</v>
          </cell>
        </row>
        <row r="45">
          <cell r="A45">
            <v>38</v>
          </cell>
          <cell r="B45" t="str">
            <v>John Hegge</v>
          </cell>
          <cell r="C45" t="str">
            <v>Willem de Zwijgerstraat 21, 6021 HK</v>
          </cell>
          <cell r="D45" t="str">
            <v>Budel</v>
          </cell>
          <cell r="E45" t="str">
            <v>06-51837750</v>
          </cell>
          <cell r="F45" t="str">
            <v>Upperhill</v>
          </cell>
          <cell r="G45" t="str">
            <v>558870UH</v>
          </cell>
          <cell r="H45">
            <v>0</v>
          </cell>
          <cell r="I45">
            <v>0</v>
          </cell>
          <cell r="J45">
            <v>40</v>
          </cell>
          <cell r="K45">
            <v>0</v>
          </cell>
          <cell r="L45">
            <v>2</v>
          </cell>
          <cell r="M45">
            <v>0.40138888888888902</v>
          </cell>
          <cell r="N45">
            <v>0.52152777777777803</v>
          </cell>
          <cell r="O45">
            <v>0.53888888888888897</v>
          </cell>
          <cell r="P45" t="str">
            <v>johnhegge@chello.nl</v>
          </cell>
        </row>
        <row r="46">
          <cell r="A46">
            <v>39</v>
          </cell>
          <cell r="B46">
            <v>0</v>
          </cell>
          <cell r="C46">
            <v>0</v>
          </cell>
          <cell r="D46">
            <v>0</v>
          </cell>
          <cell r="E46">
            <v>0</v>
          </cell>
          <cell r="F46">
            <v>0</v>
          </cell>
          <cell r="G46">
            <v>0</v>
          </cell>
          <cell r="I46">
            <v>0</v>
          </cell>
          <cell r="J46">
            <v>0</v>
          </cell>
          <cell r="K46">
            <v>0</v>
          </cell>
          <cell r="L46">
            <v>3</v>
          </cell>
          <cell r="M46">
            <v>0.40138888888888902</v>
          </cell>
          <cell r="N46">
            <v>0.52291666666666603</v>
          </cell>
          <cell r="O46">
            <v>0.54027777777777797</v>
          </cell>
          <cell r="P46" t="str">
            <v>mchristianen90@hotmail.com</v>
          </cell>
        </row>
        <row r="47">
          <cell r="A47">
            <v>40</v>
          </cell>
          <cell r="B47" t="str">
            <v>Lisanne Kluinhaar</v>
          </cell>
          <cell r="C47" t="str">
            <v>1431 BT Helling 66</v>
          </cell>
          <cell r="D47" t="str">
            <v>Aalsmeer</v>
          </cell>
          <cell r="E47" t="str">
            <v>062750110</v>
          </cell>
          <cell r="F47" t="str">
            <v>Falko</v>
          </cell>
          <cell r="G47" t="str">
            <v>745935FK</v>
          </cell>
          <cell r="I47" t="str">
            <v xml:space="preserve">Graag niet te dicht bij Fleur Kluinhaar </v>
          </cell>
          <cell r="J47" t="str">
            <v>sponsoring</v>
          </cell>
          <cell r="K47">
            <v>0</v>
          </cell>
          <cell r="L47">
            <v>2</v>
          </cell>
          <cell r="M47">
            <v>0.40625</v>
          </cell>
          <cell r="N47">
            <v>0.52430555555555503</v>
          </cell>
          <cell r="O47">
            <v>0.54166666666666696</v>
          </cell>
          <cell r="P47" t="str">
            <v>lisannekluinhaar@gmail.com</v>
          </cell>
        </row>
        <row r="48">
          <cell r="A48">
            <v>41</v>
          </cell>
          <cell r="B48" t="str">
            <v xml:space="preserve">Mandy van Beest </v>
          </cell>
          <cell r="C48" t="str">
            <v>2498 A-C berkebroeklaan 45</v>
          </cell>
          <cell r="D48" t="str">
            <v xml:space="preserve">Den haag </v>
          </cell>
          <cell r="E48" t="str">
            <v>0622380121</v>
          </cell>
          <cell r="F48" t="str">
            <v xml:space="preserve">Ginellie </v>
          </cell>
          <cell r="G48" t="str">
            <v>733207GB</v>
          </cell>
          <cell r="I48">
            <v>0</v>
          </cell>
          <cell r="J48">
            <v>40</v>
          </cell>
          <cell r="K48">
            <v>0</v>
          </cell>
          <cell r="L48">
            <v>3</v>
          </cell>
          <cell r="M48">
            <v>0.40625</v>
          </cell>
          <cell r="N48">
            <v>0.52569444444444402</v>
          </cell>
          <cell r="O48">
            <v>0.54305555555555496</v>
          </cell>
          <cell r="P48" t="str">
            <v>Mandyvanbeest@xs4all.nl</v>
          </cell>
        </row>
        <row r="49">
          <cell r="A49">
            <v>42</v>
          </cell>
          <cell r="B49" t="str">
            <v>Sylvie de Jongh</v>
          </cell>
          <cell r="C49">
            <v>0</v>
          </cell>
          <cell r="D49" t="str">
            <v>Breda</v>
          </cell>
          <cell r="F49" t="str">
            <v>Conticia Z</v>
          </cell>
          <cell r="G49" t="str">
            <v>679100CJ</v>
          </cell>
          <cell r="K49">
            <v>0</v>
          </cell>
          <cell r="L49">
            <v>2</v>
          </cell>
          <cell r="M49">
            <v>0.41111111111111098</v>
          </cell>
          <cell r="N49">
            <v>0.52708333333333302</v>
          </cell>
          <cell r="O49">
            <v>0.54444444444444395</v>
          </cell>
          <cell r="P49" t="str">
            <v>sha-ronnn@live.nl</v>
          </cell>
        </row>
        <row r="50">
          <cell r="A50">
            <v>43</v>
          </cell>
          <cell r="B50" t="str">
            <v>Dexter Biersteker</v>
          </cell>
          <cell r="C50" t="str">
            <v>2242 PB Katwijkseweg 22A</v>
          </cell>
          <cell r="D50" t="str">
            <v>Wassenaar</v>
          </cell>
          <cell r="E50" t="str">
            <v>0615444572</v>
          </cell>
          <cell r="F50" t="str">
            <v>Chai-Valley's Faraooq</v>
          </cell>
          <cell r="G50" t="str">
            <v>718757CB</v>
          </cell>
          <cell r="I50" t="str">
            <v>ook Z paarden</v>
          </cell>
          <cell r="J50">
            <v>40</v>
          </cell>
          <cell r="K50">
            <v>0</v>
          </cell>
          <cell r="L50">
            <v>3</v>
          </cell>
          <cell r="M50">
            <v>0.41111111111111098</v>
          </cell>
          <cell r="N50">
            <v>0.52847222222222201</v>
          </cell>
          <cell r="O50">
            <v>0.54583333333333295</v>
          </cell>
          <cell r="P50" t="str">
            <v>jm.geldof@gmail.com</v>
          </cell>
        </row>
        <row r="51">
          <cell r="A51">
            <v>44</v>
          </cell>
          <cell r="B51" t="str">
            <v>Willemijn Stehouwer</v>
          </cell>
          <cell r="C51" t="str">
            <v xml:space="preserve">3897LJ  Roerdompweg 10 </v>
          </cell>
          <cell r="D51" t="str">
            <v>Zeewolde</v>
          </cell>
          <cell r="E51" t="str">
            <v>+316-29032463</v>
          </cell>
          <cell r="F51" t="str">
            <v>Disaronno</v>
          </cell>
          <cell r="G51" t="str">
            <v>643440DS</v>
          </cell>
          <cell r="I51">
            <v>0</v>
          </cell>
          <cell r="J51">
            <v>40</v>
          </cell>
          <cell r="K51">
            <v>0</v>
          </cell>
          <cell r="L51">
            <v>2</v>
          </cell>
          <cell r="M51">
            <v>0.41597222222222202</v>
          </cell>
          <cell r="N51">
            <v>0.52986111111111101</v>
          </cell>
          <cell r="O51">
            <v>0.54722222222222205</v>
          </cell>
          <cell r="P51" t="str">
            <v>pepijnthimon@hotmail.nl</v>
          </cell>
        </row>
        <row r="52">
          <cell r="A52">
            <v>45</v>
          </cell>
          <cell r="B52" t="str">
            <v>Merel de Rooy</v>
          </cell>
          <cell r="C52">
            <v>0</v>
          </cell>
          <cell r="D52" t="str">
            <v>Utrecht</v>
          </cell>
          <cell r="E52">
            <v>0</v>
          </cell>
          <cell r="F52" t="str">
            <v>Captain Suarez</v>
          </cell>
          <cell r="G52" t="str">
            <v>844011CR</v>
          </cell>
          <cell r="I52">
            <v>0</v>
          </cell>
          <cell r="J52">
            <v>40</v>
          </cell>
          <cell r="K52">
            <v>0</v>
          </cell>
          <cell r="L52">
            <v>3</v>
          </cell>
          <cell r="M52">
            <v>0.41597222222222202</v>
          </cell>
          <cell r="N52">
            <v>0.53125</v>
          </cell>
          <cell r="O52">
            <v>0.54861111111111105</v>
          </cell>
          <cell r="P52" t="str">
            <v>jos.houben@hetnic.nl</v>
          </cell>
        </row>
        <row r="53">
          <cell r="A53">
            <v>46</v>
          </cell>
          <cell r="B53" t="str">
            <v xml:space="preserve">Nikie Bos </v>
          </cell>
          <cell r="C53" t="str">
            <v>De haaghe 38 6641JC</v>
          </cell>
          <cell r="D53" t="str">
            <v>Beuningen</v>
          </cell>
          <cell r="E53" t="str">
            <v>0647625691</v>
          </cell>
          <cell r="F53" t="str">
            <v>Frodo Gondo</v>
          </cell>
          <cell r="G53" t="str">
            <v>713299FB</v>
          </cell>
          <cell r="I53">
            <v>0</v>
          </cell>
          <cell r="J53">
            <v>40</v>
          </cell>
          <cell r="K53">
            <v>0</v>
          </cell>
          <cell r="L53">
            <v>2</v>
          </cell>
          <cell r="M53">
            <v>0.420833333333333</v>
          </cell>
          <cell r="N53">
            <v>0.53263888888888899</v>
          </cell>
          <cell r="O53">
            <v>0.55000000000000004</v>
          </cell>
          <cell r="P53" t="str">
            <v>Nathalie]V"hetnet.nl</v>
          </cell>
        </row>
        <row r="54">
          <cell r="A54">
            <v>47</v>
          </cell>
          <cell r="B54">
            <v>0</v>
          </cell>
          <cell r="C54">
            <v>0</v>
          </cell>
          <cell r="D54">
            <v>0</v>
          </cell>
          <cell r="E54">
            <v>0</v>
          </cell>
          <cell r="F54">
            <v>0</v>
          </cell>
          <cell r="G54">
            <v>0</v>
          </cell>
          <cell r="H54">
            <v>0</v>
          </cell>
          <cell r="I54">
            <v>0</v>
          </cell>
          <cell r="J54">
            <v>0</v>
          </cell>
          <cell r="K54">
            <v>0</v>
          </cell>
          <cell r="L54">
            <v>3</v>
          </cell>
          <cell r="M54">
            <v>0.420833333333333</v>
          </cell>
          <cell r="N54">
            <v>0.53402777777777799</v>
          </cell>
          <cell r="O54">
            <v>0.55138888888888904</v>
          </cell>
          <cell r="P54" t="str">
            <v>astrid.van.den.berg@hotmail.com</v>
          </cell>
        </row>
        <row r="55">
          <cell r="A55">
            <v>48</v>
          </cell>
          <cell r="B55" t="str">
            <v>Kiki Jane van Iterson</v>
          </cell>
          <cell r="C55" t="str">
            <v>Oukoop 3, 3626 AW</v>
          </cell>
          <cell r="D55" t="str">
            <v>Nieuwer ter Aa</v>
          </cell>
          <cell r="E55" t="str">
            <v>06-51614083</v>
          </cell>
          <cell r="F55" t="str">
            <v>Funfun</v>
          </cell>
          <cell r="G55" t="str">
            <v>798942FI</v>
          </cell>
          <cell r="H55">
            <v>0</v>
          </cell>
          <cell r="I55">
            <v>0</v>
          </cell>
          <cell r="J55">
            <v>40</v>
          </cell>
          <cell r="K55">
            <v>0</v>
          </cell>
          <cell r="L55">
            <v>2</v>
          </cell>
          <cell r="M55">
            <v>0.42569444444444399</v>
          </cell>
          <cell r="N55">
            <v>0.53541666666666698</v>
          </cell>
          <cell r="O55">
            <v>0.55277777777777803</v>
          </cell>
          <cell r="P55" t="str">
            <v>info@24h-hitech.nl</v>
          </cell>
        </row>
        <row r="56">
          <cell r="A56">
            <v>49</v>
          </cell>
          <cell r="B56" t="str">
            <v>Anouk van Wijk</v>
          </cell>
          <cell r="C56" t="str">
            <v>1187MA Zeelandiahoeve 65</v>
          </cell>
          <cell r="D56" t="str">
            <v>Amstelveen</v>
          </cell>
          <cell r="E56" t="str">
            <v>0681930003</v>
          </cell>
          <cell r="F56" t="str">
            <v xml:space="preserve">Checkpoint </v>
          </cell>
          <cell r="G56" t="str">
            <v>599816CW</v>
          </cell>
          <cell r="H56">
            <v>0</v>
          </cell>
          <cell r="I56">
            <v>0</v>
          </cell>
          <cell r="J56">
            <v>40</v>
          </cell>
          <cell r="K56">
            <v>0</v>
          </cell>
          <cell r="L56">
            <v>3</v>
          </cell>
          <cell r="M56">
            <v>0.42569444444444399</v>
          </cell>
          <cell r="N56">
            <v>0.53680555555555498</v>
          </cell>
          <cell r="O56">
            <v>0.55416666666666603</v>
          </cell>
          <cell r="P56" t="str">
            <v>Anouk.v.wijk@gmail.com</v>
          </cell>
        </row>
        <row r="57">
          <cell r="A57">
            <v>50</v>
          </cell>
          <cell r="B57" t="str">
            <v>Marcelle de Kam</v>
          </cell>
          <cell r="C57" t="str">
            <v>Prinseweg 3 a , 4357 RB</v>
          </cell>
          <cell r="D57" t="str">
            <v>Domburg</v>
          </cell>
          <cell r="E57" t="str">
            <v>06-20138703</v>
          </cell>
          <cell r="F57" t="str">
            <v>Cartouch</v>
          </cell>
          <cell r="G57" t="str">
            <v>852935CK</v>
          </cell>
          <cell r="H57">
            <v>0</v>
          </cell>
          <cell r="I57">
            <v>0</v>
          </cell>
          <cell r="J57">
            <v>40</v>
          </cell>
          <cell r="K57">
            <v>0</v>
          </cell>
          <cell r="L57">
            <v>2</v>
          </cell>
          <cell r="M57">
            <v>0.43055555555555503</v>
          </cell>
          <cell r="N57">
            <v>0.53819444444444398</v>
          </cell>
          <cell r="O57">
            <v>0.55555555555555503</v>
          </cell>
          <cell r="P57" t="str">
            <v>info@dhrs.nl</v>
          </cell>
        </row>
        <row r="58">
          <cell r="A58">
            <v>51</v>
          </cell>
          <cell r="B58" t="str">
            <v xml:space="preserve">Harte Hasselbach </v>
          </cell>
          <cell r="C58" t="str">
            <v xml:space="preserve">6681hc Olyhorststraat 11A </v>
          </cell>
          <cell r="D58" t="str">
            <v>Gendt</v>
          </cell>
          <cell r="E58" t="str">
            <v>0627307644</v>
          </cell>
          <cell r="F58" t="str">
            <v>Experience CS</v>
          </cell>
          <cell r="G58" t="str">
            <v>800452EH</v>
          </cell>
          <cell r="I58">
            <v>0</v>
          </cell>
          <cell r="J58">
            <v>40</v>
          </cell>
          <cell r="K58">
            <v>0</v>
          </cell>
          <cell r="L58">
            <v>3</v>
          </cell>
          <cell r="M58">
            <v>0.43055555555555503</v>
          </cell>
          <cell r="N58">
            <v>0.53958333333333297</v>
          </cell>
          <cell r="O58">
            <v>0.55694444444444402</v>
          </cell>
          <cell r="P58" t="str">
            <v>Ce.hasselbach@icloud.com</v>
          </cell>
        </row>
        <row r="59">
          <cell r="A59">
            <v>52</v>
          </cell>
          <cell r="B59" t="str">
            <v>Zoe Vermoortele</v>
          </cell>
          <cell r="C59" t="str">
            <v>Ekkelenberg 36 1540</v>
          </cell>
          <cell r="D59" t="str">
            <v>BELG</v>
          </cell>
          <cell r="E59">
            <v>32495206668</v>
          </cell>
          <cell r="F59" t="str">
            <v>Cric crac v</v>
          </cell>
          <cell r="G59">
            <v>0</v>
          </cell>
          <cell r="H59">
            <v>0</v>
          </cell>
          <cell r="I59">
            <v>0</v>
          </cell>
          <cell r="J59">
            <v>40</v>
          </cell>
          <cell r="K59">
            <v>0</v>
          </cell>
          <cell r="L59">
            <v>2</v>
          </cell>
          <cell r="M59">
            <v>0.43541666666666601</v>
          </cell>
          <cell r="N59">
            <v>0.54097222222222197</v>
          </cell>
          <cell r="O59">
            <v>0.55833333333333302</v>
          </cell>
          <cell r="P59" t="str">
            <v>anouk.vermoortele@advocaat-avcs.be</v>
          </cell>
        </row>
        <row r="60">
          <cell r="A60">
            <v>53</v>
          </cell>
          <cell r="B60" t="str">
            <v>Abe Litjens</v>
          </cell>
          <cell r="C60" t="str">
            <v>5408ps brabantstraat 22</v>
          </cell>
          <cell r="D60" t="str">
            <v>Volkel</v>
          </cell>
          <cell r="E60" t="str">
            <v>0613654284</v>
          </cell>
          <cell r="F60" t="str">
            <v>Bella du manoir</v>
          </cell>
          <cell r="G60" t="str">
            <v>802678BL</v>
          </cell>
          <cell r="I60">
            <v>0</v>
          </cell>
          <cell r="J60">
            <v>40</v>
          </cell>
          <cell r="K60">
            <v>0</v>
          </cell>
          <cell r="L60">
            <v>3</v>
          </cell>
          <cell r="M60">
            <v>0.43541666666666601</v>
          </cell>
          <cell r="N60">
            <v>0.54236111111111096</v>
          </cell>
          <cell r="O60">
            <v>0.55972222222222201</v>
          </cell>
          <cell r="P60" t="str">
            <v>ferrie.judith@hetnet.nl</v>
          </cell>
        </row>
        <row r="61">
          <cell r="A61">
            <v>54</v>
          </cell>
          <cell r="B61" t="str">
            <v>Annemieke van der Stek</v>
          </cell>
          <cell r="C61" t="str">
            <v>Kloostersweg 5, 286LJ</v>
          </cell>
          <cell r="D61" t="str">
            <v>Klaaswaal</v>
          </cell>
          <cell r="E61" t="str">
            <v>06-23152174</v>
          </cell>
          <cell r="F61" t="str">
            <v>Force and speed</v>
          </cell>
          <cell r="G61" t="str">
            <v>773048FS</v>
          </cell>
          <cell r="H61" t="str">
            <v>X</v>
          </cell>
          <cell r="I61">
            <v>0</v>
          </cell>
          <cell r="J61">
            <v>40</v>
          </cell>
          <cell r="K61">
            <v>0</v>
          </cell>
          <cell r="L61">
            <v>2</v>
          </cell>
          <cell r="M61">
            <v>0.44027777777777699</v>
          </cell>
          <cell r="N61">
            <v>0.54374999999999996</v>
          </cell>
          <cell r="O61">
            <v>0.56111111111111101</v>
          </cell>
          <cell r="P61" t="str">
            <v>annemiekevdstek@gamil.com</v>
          </cell>
        </row>
        <row r="62">
          <cell r="A62">
            <v>55</v>
          </cell>
          <cell r="B62">
            <v>0</v>
          </cell>
          <cell r="C62">
            <v>0</v>
          </cell>
          <cell r="D62">
            <v>0</v>
          </cell>
          <cell r="E62">
            <v>0</v>
          </cell>
          <cell r="F62">
            <v>0</v>
          </cell>
          <cell r="G62">
            <v>0</v>
          </cell>
          <cell r="H62">
            <v>0</v>
          </cell>
          <cell r="I62">
            <v>0</v>
          </cell>
          <cell r="J62">
            <v>0</v>
          </cell>
          <cell r="K62">
            <v>0</v>
          </cell>
          <cell r="L62">
            <v>3</v>
          </cell>
          <cell r="M62">
            <v>0.44027777777777699</v>
          </cell>
          <cell r="N62">
            <v>0.54513888888888895</v>
          </cell>
          <cell r="O62">
            <v>0.5625</v>
          </cell>
          <cell r="P62" t="str">
            <v>joostkarman@gmail.com</v>
          </cell>
        </row>
        <row r="63">
          <cell r="A63">
            <v>56</v>
          </cell>
          <cell r="B63" t="str">
            <v>Christ van den Berk</v>
          </cell>
          <cell r="C63" t="str">
            <v>Heisteeg 30,5062 SG</v>
          </cell>
          <cell r="D63" t="str">
            <v>Oisterwijk</v>
          </cell>
          <cell r="E63" t="str">
            <v>06-53221281</v>
          </cell>
          <cell r="F63" t="str">
            <v>Antoon</v>
          </cell>
          <cell r="G63" t="str">
            <v>739007AB</v>
          </cell>
          <cell r="H63">
            <v>0</v>
          </cell>
          <cell r="I63">
            <v>0</v>
          </cell>
          <cell r="J63">
            <v>40</v>
          </cell>
          <cell r="K63">
            <v>0</v>
          </cell>
          <cell r="L63">
            <v>2</v>
          </cell>
          <cell r="M63">
            <v>0.44513888888888897</v>
          </cell>
          <cell r="N63">
            <v>0.54652777777777795</v>
          </cell>
          <cell r="O63">
            <v>0.56388888888888899</v>
          </cell>
          <cell r="P63" t="str">
            <v>cvandenberk@ziggo.nl</v>
          </cell>
        </row>
        <row r="64">
          <cell r="A64">
            <v>57</v>
          </cell>
          <cell r="B64">
            <v>0</v>
          </cell>
          <cell r="C64">
            <v>0</v>
          </cell>
          <cell r="D64">
            <v>0</v>
          </cell>
          <cell r="E64">
            <v>0</v>
          </cell>
          <cell r="F64">
            <v>0</v>
          </cell>
          <cell r="G64">
            <v>0</v>
          </cell>
          <cell r="H64">
            <v>0</v>
          </cell>
          <cell r="I64">
            <v>0</v>
          </cell>
          <cell r="J64">
            <v>0</v>
          </cell>
          <cell r="K64">
            <v>0</v>
          </cell>
          <cell r="L64">
            <v>3</v>
          </cell>
          <cell r="M64">
            <v>0.44513888888888897</v>
          </cell>
          <cell r="N64">
            <v>0.54791666666666605</v>
          </cell>
          <cell r="O64">
            <v>0.56527777777777799</v>
          </cell>
          <cell r="P64" t="str">
            <v>Jolein93@hotmail.com</v>
          </cell>
        </row>
        <row r="65">
          <cell r="A65">
            <v>58</v>
          </cell>
          <cell r="B65" t="str">
            <v>Corine Duivenvoorden</v>
          </cell>
          <cell r="C65" t="str">
            <v>2252 AJ, Veurseweg 348</v>
          </cell>
          <cell r="D65" t="str">
            <v>Voorschoten</v>
          </cell>
          <cell r="E65" t="str">
            <v>0628175748</v>
          </cell>
          <cell r="F65" t="str">
            <v>Florance</v>
          </cell>
          <cell r="G65" t="str">
            <v>535522FD</v>
          </cell>
          <cell r="H65" t="str">
            <v>X</v>
          </cell>
          <cell r="I65" t="str">
            <v>Graag aan het einde van de klasse starten.</v>
          </cell>
          <cell r="J65">
            <v>40</v>
          </cell>
          <cell r="K65">
            <v>0</v>
          </cell>
          <cell r="L65">
            <v>2</v>
          </cell>
          <cell r="M65">
            <v>0.45</v>
          </cell>
          <cell r="N65">
            <v>0.54930555555555505</v>
          </cell>
          <cell r="O65">
            <v>0.56666666666666599</v>
          </cell>
          <cell r="P65" t="str">
            <v>corineduivenvoorden@hotmail.com</v>
          </cell>
        </row>
        <row r="66">
          <cell r="A66">
            <v>59</v>
          </cell>
          <cell r="B66" t="str">
            <v>Lotte Wilmont</v>
          </cell>
          <cell r="C66" t="str">
            <v>1486 pd Oudelandsdijkje 4a</v>
          </cell>
          <cell r="D66" t="str">
            <v>West-Graftdijk</v>
          </cell>
          <cell r="E66" t="str">
            <v>0652611931</v>
          </cell>
          <cell r="F66" t="str">
            <v>Wirona</v>
          </cell>
          <cell r="G66" t="str">
            <v>700462WW</v>
          </cell>
          <cell r="I66" t="str">
            <v>laat starten</v>
          </cell>
          <cell r="J66">
            <v>40</v>
          </cell>
          <cell r="K66">
            <v>0</v>
          </cell>
          <cell r="L66">
            <v>3</v>
          </cell>
          <cell r="M66">
            <v>0.45</v>
          </cell>
          <cell r="N66">
            <v>0.55069444444444404</v>
          </cell>
          <cell r="O66">
            <v>0.56805555555555498</v>
          </cell>
          <cell r="P66" t="str">
            <v>lj.reijm@kpnmail.nl</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row>
        <row r="68">
          <cell r="A68">
            <v>0</v>
          </cell>
          <cell r="B68" t="str">
            <v>10 minuten pauze springparcours aanpassen</v>
          </cell>
          <cell r="C68">
            <v>0</v>
          </cell>
          <cell r="D68">
            <v>0</v>
          </cell>
          <cell r="E68">
            <v>0</v>
          </cell>
          <cell r="F68">
            <v>0</v>
          </cell>
          <cell r="G68">
            <v>0</v>
          </cell>
          <cell r="H68">
            <v>0</v>
          </cell>
          <cell r="I68">
            <v>0</v>
          </cell>
          <cell r="J68">
            <v>0</v>
          </cell>
          <cell r="K68">
            <v>0</v>
          </cell>
          <cell r="L68">
            <v>0</v>
          </cell>
          <cell r="M68">
            <v>0</v>
          </cell>
          <cell r="N68">
            <v>0</v>
          </cell>
          <cell r="O68">
            <v>0</v>
          </cell>
          <cell r="P68">
            <v>0</v>
          </cell>
        </row>
        <row r="69">
          <cell r="A69">
            <v>0</v>
          </cell>
          <cell r="B69" t="str">
            <v>Z-PONY'S</v>
          </cell>
          <cell r="C69">
            <v>0</v>
          </cell>
          <cell r="D69">
            <v>0</v>
          </cell>
          <cell r="E69">
            <v>0</v>
          </cell>
          <cell r="F69">
            <v>0</v>
          </cell>
          <cell r="G69">
            <v>0</v>
          </cell>
          <cell r="H69">
            <v>0</v>
          </cell>
          <cell r="I69">
            <v>0</v>
          </cell>
          <cell r="J69">
            <v>0</v>
          </cell>
          <cell r="K69">
            <v>0</v>
          </cell>
          <cell r="L69">
            <v>0</v>
          </cell>
          <cell r="M69">
            <v>0</v>
          </cell>
          <cell r="N69">
            <v>0</v>
          </cell>
          <cell r="O69">
            <v>0</v>
          </cell>
          <cell r="P69">
            <v>0</v>
          </cell>
        </row>
        <row r="70">
          <cell r="A70" t="str">
            <v>NR</v>
          </cell>
          <cell r="B70" t="str">
            <v>NAAM</v>
          </cell>
          <cell r="C70" t="str">
            <v>ADRES + POSTCODE</v>
          </cell>
          <cell r="D70" t="str">
            <v>WOONPLAATS</v>
          </cell>
          <cell r="E70" t="str">
            <v>TELEFOON</v>
          </cell>
          <cell r="F70" t="str">
            <v>PAARD/PONY</v>
          </cell>
          <cell r="G70" t="str">
            <v>COMB.</v>
          </cell>
          <cell r="H70" t="str">
            <v>REGIO</v>
          </cell>
          <cell r="I70" t="str">
            <v>BIJZONDERHEDEN</v>
          </cell>
          <cell r="J70" t="str">
            <v>BETAALD</v>
          </cell>
          <cell r="K70" t="str">
            <v>HC</v>
          </cell>
          <cell r="L70" t="str">
            <v>RING</v>
          </cell>
          <cell r="M70" t="str">
            <v>DRES.</v>
          </cell>
          <cell r="N70" t="str">
            <v>SPR</v>
          </cell>
          <cell r="O70" t="str">
            <v>CROSS</v>
          </cell>
          <cell r="P70" t="str">
            <v>EMAIL</v>
          </cell>
        </row>
        <row r="71">
          <cell r="A71">
            <v>60</v>
          </cell>
          <cell r="B71" t="str">
            <v>Emma Huizer D</v>
          </cell>
          <cell r="D71" t="str">
            <v>Schijndel</v>
          </cell>
          <cell r="F71" t="str">
            <v>Xam</v>
          </cell>
          <cell r="G71" t="str">
            <v>822353XH</v>
          </cell>
          <cell r="J71">
            <v>35</v>
          </cell>
          <cell r="L71" t="str">
            <v>1A</v>
          </cell>
          <cell r="M71">
            <v>0.45833333333333398</v>
          </cell>
          <cell r="N71">
            <v>0.55902777777777701</v>
          </cell>
          <cell r="O71">
            <v>0.57638888888888895</v>
          </cell>
        </row>
        <row r="72">
          <cell r="A72">
            <v>61</v>
          </cell>
          <cell r="B72">
            <v>0</v>
          </cell>
          <cell r="C72">
            <v>0</v>
          </cell>
          <cell r="D72">
            <v>0</v>
          </cell>
          <cell r="E72">
            <v>0</v>
          </cell>
          <cell r="F72">
            <v>0</v>
          </cell>
          <cell r="G72">
            <v>0</v>
          </cell>
          <cell r="H72">
            <v>0</v>
          </cell>
          <cell r="I72">
            <v>0</v>
          </cell>
          <cell r="J72">
            <v>0</v>
          </cell>
          <cell r="K72">
            <v>0</v>
          </cell>
          <cell r="L72" t="str">
            <v>1A</v>
          </cell>
          <cell r="M72">
            <v>0.46388888888888885</v>
          </cell>
          <cell r="N72">
            <v>0.56041666666666667</v>
          </cell>
          <cell r="O72">
            <v>0.57777777777777783</v>
          </cell>
          <cell r="P72" t="str">
            <v>havertje@chello.nl</v>
          </cell>
        </row>
        <row r="73">
          <cell r="A73">
            <v>62</v>
          </cell>
          <cell r="B73" t="str">
            <v>Claire van Someren D</v>
          </cell>
          <cell r="C73" t="str">
            <v>Wolkenveld 28, 1359 HB</v>
          </cell>
          <cell r="D73" t="str">
            <v>Almere</v>
          </cell>
          <cell r="E73" t="str">
            <v>06-51045338</v>
          </cell>
          <cell r="F73" t="str">
            <v>Edition Limitee Dew Drop</v>
          </cell>
          <cell r="G73" t="str">
            <v>801865ES</v>
          </cell>
          <cell r="H73">
            <v>0</v>
          </cell>
          <cell r="I73" t="str">
            <v>ook L po</v>
          </cell>
          <cell r="J73">
            <v>35</v>
          </cell>
          <cell r="K73">
            <v>0</v>
          </cell>
          <cell r="L73" t="str">
            <v>1A</v>
          </cell>
          <cell r="M73">
            <v>0.469444444444444</v>
          </cell>
          <cell r="N73">
            <v>0.561805555555556</v>
          </cell>
          <cell r="O73">
            <v>0.57916666666666705</v>
          </cell>
          <cell r="P73" t="str">
            <v>marjavansomeren@gmaail.com</v>
          </cell>
        </row>
        <row r="74">
          <cell r="A74">
            <v>63</v>
          </cell>
          <cell r="B74">
            <v>0</v>
          </cell>
          <cell r="C74">
            <v>0</v>
          </cell>
          <cell r="D74">
            <v>0</v>
          </cell>
          <cell r="E74">
            <v>0</v>
          </cell>
          <cell r="F74">
            <v>0</v>
          </cell>
          <cell r="G74">
            <v>0</v>
          </cell>
          <cell r="H74">
            <v>0</v>
          </cell>
          <cell r="I74">
            <v>0</v>
          </cell>
          <cell r="J74">
            <v>0</v>
          </cell>
          <cell r="K74">
            <v>0</v>
          </cell>
          <cell r="L74" t="str">
            <v>1A</v>
          </cell>
          <cell r="M74">
            <v>0.47499999999999998</v>
          </cell>
          <cell r="N74">
            <v>0.563194444444444</v>
          </cell>
          <cell r="O74">
            <v>0.58055555555555605</v>
          </cell>
          <cell r="P74" t="str">
            <v>jennyvoskens@outlook.com</v>
          </cell>
        </row>
        <row r="75">
          <cell r="A75">
            <v>64</v>
          </cell>
          <cell r="B75">
            <v>0</v>
          </cell>
          <cell r="C75">
            <v>0</v>
          </cell>
          <cell r="D75">
            <v>0</v>
          </cell>
          <cell r="E75">
            <v>0</v>
          </cell>
          <cell r="F75">
            <v>0</v>
          </cell>
          <cell r="G75">
            <v>0</v>
          </cell>
          <cell r="H75">
            <v>0</v>
          </cell>
          <cell r="I75">
            <v>0</v>
          </cell>
          <cell r="J75">
            <v>0</v>
          </cell>
          <cell r="K75">
            <v>0</v>
          </cell>
          <cell r="L75" t="str">
            <v>1A</v>
          </cell>
          <cell r="M75">
            <v>0.48055555555555501</v>
          </cell>
          <cell r="N75">
            <v>0.56458333333333299</v>
          </cell>
          <cell r="O75">
            <v>0.58194444444444404</v>
          </cell>
          <cell r="P75" t="str">
            <v>annemieke_eric@hotmail.com</v>
          </cell>
        </row>
        <row r="76">
          <cell r="A76">
            <v>65</v>
          </cell>
          <cell r="B76">
            <v>0</v>
          </cell>
          <cell r="C76">
            <v>0</v>
          </cell>
          <cell r="D76">
            <v>0</v>
          </cell>
          <cell r="E76">
            <v>0</v>
          </cell>
          <cell r="F76">
            <v>0</v>
          </cell>
          <cell r="G76">
            <v>0</v>
          </cell>
          <cell r="H76">
            <v>0</v>
          </cell>
          <cell r="I76">
            <v>0</v>
          </cell>
          <cell r="J76">
            <v>0</v>
          </cell>
          <cell r="K76">
            <v>0</v>
          </cell>
          <cell r="L76" t="str">
            <v>1A</v>
          </cell>
          <cell r="M76">
            <v>0.48611111111111099</v>
          </cell>
          <cell r="N76">
            <v>0.56597222222222199</v>
          </cell>
          <cell r="O76">
            <v>0.58333333333333304</v>
          </cell>
          <cell r="P76" t="str">
            <v xml:space="preserve">natasja.swinkels@home.nl </v>
          </cell>
        </row>
        <row r="77">
          <cell r="A77">
            <v>66</v>
          </cell>
          <cell r="B77">
            <v>0</v>
          </cell>
          <cell r="C77">
            <v>0</v>
          </cell>
          <cell r="D77">
            <v>0</v>
          </cell>
          <cell r="E77">
            <v>0</v>
          </cell>
          <cell r="F77">
            <v>0</v>
          </cell>
          <cell r="G77">
            <v>0</v>
          </cell>
          <cell r="H77">
            <v>0</v>
          </cell>
          <cell r="I77">
            <v>0</v>
          </cell>
          <cell r="J77">
            <v>0</v>
          </cell>
          <cell r="K77">
            <v>0</v>
          </cell>
          <cell r="L77" t="str">
            <v>1A</v>
          </cell>
          <cell r="M77">
            <v>0.49166666666666697</v>
          </cell>
          <cell r="N77">
            <v>0.56736111111111098</v>
          </cell>
          <cell r="O77">
            <v>0.58472222222222203</v>
          </cell>
          <cell r="P77">
            <v>0</v>
          </cell>
        </row>
        <row r="78">
          <cell r="A78">
            <v>67</v>
          </cell>
          <cell r="B78">
            <v>0</v>
          </cell>
          <cell r="C78">
            <v>0</v>
          </cell>
          <cell r="D78">
            <v>0</v>
          </cell>
          <cell r="E78">
            <v>0</v>
          </cell>
          <cell r="F78">
            <v>0</v>
          </cell>
          <cell r="G78">
            <v>0</v>
          </cell>
          <cell r="H78">
            <v>0</v>
          </cell>
          <cell r="I78">
            <v>0</v>
          </cell>
          <cell r="J78">
            <v>0</v>
          </cell>
          <cell r="K78">
            <v>0</v>
          </cell>
          <cell r="L78" t="str">
            <v>1A</v>
          </cell>
          <cell r="M78">
            <v>0.49722222222222201</v>
          </cell>
          <cell r="N78">
            <v>0.56874999999999998</v>
          </cell>
          <cell r="O78">
            <v>0.58611111111111103</v>
          </cell>
          <cell r="P78">
            <v>0</v>
          </cell>
        </row>
        <row r="79">
          <cell r="F79">
            <v>0</v>
          </cell>
          <cell r="G79">
            <v>0</v>
          </cell>
          <cell r="H79">
            <v>0</v>
          </cell>
          <cell r="I79">
            <v>0</v>
          </cell>
          <cell r="J79">
            <v>0</v>
          </cell>
          <cell r="K79">
            <v>0</v>
          </cell>
          <cell r="L79">
            <v>0</v>
          </cell>
          <cell r="M79">
            <v>0</v>
          </cell>
          <cell r="N79">
            <v>0</v>
          </cell>
          <cell r="O79">
            <v>0</v>
          </cell>
          <cell r="P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row>
        <row r="81">
          <cell r="A81">
            <v>0</v>
          </cell>
          <cell r="B81" t="str">
            <v>Ongeveer 30 minuten aanpassen cross</v>
          </cell>
          <cell r="C81">
            <v>0</v>
          </cell>
          <cell r="D81">
            <v>0</v>
          </cell>
          <cell r="E81">
            <v>0</v>
          </cell>
          <cell r="F81">
            <v>0</v>
          </cell>
          <cell r="G81">
            <v>0</v>
          </cell>
          <cell r="H81">
            <v>0</v>
          </cell>
          <cell r="I81">
            <v>0</v>
          </cell>
          <cell r="J81">
            <v>0</v>
          </cell>
          <cell r="K81">
            <v>0</v>
          </cell>
          <cell r="L81">
            <v>0</v>
          </cell>
          <cell r="M81">
            <v>0</v>
          </cell>
          <cell r="N81">
            <v>0</v>
          </cell>
          <cell r="O81">
            <v>0</v>
          </cell>
          <cell r="P81">
            <v>0</v>
          </cell>
        </row>
        <row r="82">
          <cell r="A82">
            <v>0</v>
          </cell>
          <cell r="B82" t="str">
            <v>L-PAARDEN 5/6 JARIGEN</v>
          </cell>
          <cell r="C82">
            <v>0</v>
          </cell>
          <cell r="D82">
            <v>0</v>
          </cell>
          <cell r="E82">
            <v>0</v>
          </cell>
          <cell r="F82">
            <v>0</v>
          </cell>
          <cell r="G82">
            <v>0</v>
          </cell>
          <cell r="H82">
            <v>0</v>
          </cell>
          <cell r="I82">
            <v>0</v>
          </cell>
          <cell r="J82">
            <v>0</v>
          </cell>
          <cell r="K82">
            <v>0</v>
          </cell>
          <cell r="L82">
            <v>0</v>
          </cell>
          <cell r="M82">
            <v>0</v>
          </cell>
          <cell r="N82">
            <v>0</v>
          </cell>
          <cell r="O82">
            <v>0</v>
          </cell>
          <cell r="P82">
            <v>0</v>
          </cell>
        </row>
        <row r="83">
          <cell r="A83" t="str">
            <v>NR</v>
          </cell>
          <cell r="B83" t="str">
            <v>NAAM</v>
          </cell>
          <cell r="C83" t="str">
            <v>ADRES + POSTCODE</v>
          </cell>
          <cell r="D83" t="str">
            <v>WOONPLAATS</v>
          </cell>
          <cell r="E83" t="str">
            <v>TELEFOON</v>
          </cell>
          <cell r="F83" t="str">
            <v>PAARD/PONY</v>
          </cell>
          <cell r="G83" t="str">
            <v>COMB.</v>
          </cell>
          <cell r="H83" t="str">
            <v>REGIO</v>
          </cell>
          <cell r="I83" t="str">
            <v>BIJZONDERHEDEN</v>
          </cell>
          <cell r="J83" t="str">
            <v>BETAALD</v>
          </cell>
          <cell r="K83" t="str">
            <v>HC</v>
          </cell>
          <cell r="L83" t="str">
            <v>RING</v>
          </cell>
          <cell r="M83" t="str">
            <v>DRES.</v>
          </cell>
          <cell r="N83" t="str">
            <v>SPR</v>
          </cell>
          <cell r="O83" t="str">
            <v>CROSS</v>
          </cell>
          <cell r="P83" t="str">
            <v>EMAIL</v>
          </cell>
        </row>
        <row r="84">
          <cell r="A84">
            <v>68</v>
          </cell>
          <cell r="B84" t="str">
            <v>Tonke van de Pol</v>
          </cell>
          <cell r="C84">
            <v>2</v>
          </cell>
          <cell r="D84" t="str">
            <v>Eck en wiel</v>
          </cell>
          <cell r="E84" t="str">
            <v>0618749635</v>
          </cell>
          <cell r="F84" t="str">
            <v>Inoeska</v>
          </cell>
          <cell r="G84" t="str">
            <v>844340IP</v>
          </cell>
          <cell r="H84">
            <v>0</v>
          </cell>
          <cell r="I84" t="str">
            <v>ook L paarden 5/6</v>
          </cell>
          <cell r="J84">
            <v>35</v>
          </cell>
          <cell r="K84">
            <v>0</v>
          </cell>
          <cell r="L84">
            <v>4</v>
          </cell>
          <cell r="M84">
            <v>0.42638888888888887</v>
          </cell>
          <cell r="N84">
            <v>0.58680555555555558</v>
          </cell>
          <cell r="O84">
            <v>0.60416666666666663</v>
          </cell>
          <cell r="P84" t="str">
            <v>tonkevandepol@planet.nl</v>
          </cell>
        </row>
        <row r="85">
          <cell r="A85">
            <v>69</v>
          </cell>
          <cell r="B85" t="str">
            <v>Elaine Pen</v>
          </cell>
          <cell r="C85" t="str">
            <v>2253NB nieuwe weg 6</v>
          </cell>
          <cell r="D85" t="str">
            <v xml:space="preserve">Voorschoten </v>
          </cell>
          <cell r="E85" t="str">
            <v>0613387724</v>
          </cell>
          <cell r="F85" t="str">
            <v>It’s a kind of magic</v>
          </cell>
          <cell r="G85" t="str">
            <v>830573IP</v>
          </cell>
          <cell r="H85">
            <v>0</v>
          </cell>
          <cell r="I85" t="str">
            <v>ook 2x L pa</v>
          </cell>
          <cell r="J85">
            <v>35</v>
          </cell>
          <cell r="K85" t="str">
            <v>X</v>
          </cell>
          <cell r="L85">
            <v>4</v>
          </cell>
          <cell r="M85">
            <v>0</v>
          </cell>
          <cell r="N85">
            <v>0.58819444444444446</v>
          </cell>
          <cell r="O85">
            <v>0.60555555555555551</v>
          </cell>
          <cell r="P85" t="str">
            <v>elainepen90@gmail.com</v>
          </cell>
        </row>
        <row r="86">
          <cell r="A86">
            <v>70</v>
          </cell>
          <cell r="B86" t="str">
            <v>Christa Hogendoorn</v>
          </cell>
          <cell r="C86" t="str">
            <v>2641nl 28</v>
          </cell>
          <cell r="D86" t="str">
            <v>Pijnacker</v>
          </cell>
          <cell r="E86" t="str">
            <v>0653547411</v>
          </cell>
          <cell r="F86" t="str">
            <v>Harmke D</v>
          </cell>
          <cell r="G86" t="str">
            <v>802628HH</v>
          </cell>
          <cell r="H86">
            <v>0</v>
          </cell>
          <cell r="I86" t="str">
            <v>ook M pa</v>
          </cell>
          <cell r="J86">
            <v>35</v>
          </cell>
          <cell r="K86">
            <v>0</v>
          </cell>
          <cell r="L86">
            <v>4</v>
          </cell>
          <cell r="M86">
            <v>0.41666666666666669</v>
          </cell>
          <cell r="N86">
            <v>0.58958333333333302</v>
          </cell>
          <cell r="O86">
            <v>0.60694444444444395</v>
          </cell>
          <cell r="P86" t="str">
            <v>erikenjanet@quicknet.nl</v>
          </cell>
        </row>
        <row r="87">
          <cell r="A87">
            <v>71</v>
          </cell>
          <cell r="B87" t="str">
            <v>Lilian Bakker</v>
          </cell>
          <cell r="C87" t="str">
            <v>1934 PE Rinnegommerlaan 3 A</v>
          </cell>
          <cell r="D87" t="str">
            <v>Egmond aan de Hoef</v>
          </cell>
          <cell r="E87" t="str">
            <v>0623998865</v>
          </cell>
          <cell r="F87" t="str">
            <v>Ivy</v>
          </cell>
          <cell r="G87" t="str">
            <v>841391IB</v>
          </cell>
          <cell r="H87">
            <v>0</v>
          </cell>
          <cell r="I87" t="str">
            <v>ook M paarden</v>
          </cell>
          <cell r="J87">
            <v>35</v>
          </cell>
          <cell r="K87">
            <v>0</v>
          </cell>
          <cell r="L87">
            <v>4</v>
          </cell>
          <cell r="M87">
            <v>0.43125000000000002</v>
          </cell>
          <cell r="N87">
            <v>0.59097222222222201</v>
          </cell>
          <cell r="O87">
            <v>0.60833333333333295</v>
          </cell>
          <cell r="P87">
            <v>0</v>
          </cell>
        </row>
        <row r="88">
          <cell r="A88">
            <v>72</v>
          </cell>
          <cell r="B88" t="str">
            <v xml:space="preserve">Sanne de Jong </v>
          </cell>
          <cell r="D88" t="str">
            <v>Aalsmeer</v>
          </cell>
          <cell r="F88" t="str">
            <v>Gainsley</v>
          </cell>
          <cell r="G88" t="str">
            <v>837581GJ</v>
          </cell>
          <cell r="J88">
            <v>35</v>
          </cell>
          <cell r="K88" t="str">
            <v>X</v>
          </cell>
          <cell r="L88">
            <v>4</v>
          </cell>
          <cell r="M88">
            <v>0.43611111111111101</v>
          </cell>
          <cell r="N88">
            <v>0.59236111111111101</v>
          </cell>
          <cell r="O88">
            <v>0.60972222222222205</v>
          </cell>
          <cell r="P88" t="str">
            <v>info@coaching-hippique.nl</v>
          </cell>
        </row>
        <row r="89">
          <cell r="A89">
            <v>73</v>
          </cell>
          <cell r="B89" t="str">
            <v>Esmee Kersten</v>
          </cell>
          <cell r="C89" t="str">
            <v>Poelestein 7, 1391 RG</v>
          </cell>
          <cell r="D89" t="str">
            <v>Abcoude</v>
          </cell>
          <cell r="E89" t="str">
            <v>0294288339</v>
          </cell>
          <cell r="F89" t="str">
            <v>Hernán Termo</v>
          </cell>
          <cell r="G89" t="str">
            <v>826027HK</v>
          </cell>
          <cell r="H89">
            <v>0</v>
          </cell>
          <cell r="I89">
            <v>0</v>
          </cell>
          <cell r="J89">
            <v>35</v>
          </cell>
          <cell r="K89">
            <v>0</v>
          </cell>
          <cell r="L89">
            <v>4</v>
          </cell>
          <cell r="M89">
            <v>0.44097222222222199</v>
          </cell>
          <cell r="N89">
            <v>0.59375</v>
          </cell>
          <cell r="O89">
            <v>0.61111111111111105</v>
          </cell>
          <cell r="P89" t="str">
            <v>essiekersten@gmail.com</v>
          </cell>
        </row>
        <row r="90">
          <cell r="A90">
            <v>74</v>
          </cell>
          <cell r="B90" t="str">
            <v>Maxime van Tatenhove</v>
          </cell>
          <cell r="C90" t="str">
            <v>4352jc gapingseweg 10</v>
          </cell>
          <cell r="D90" t="str">
            <v>gapinge</v>
          </cell>
          <cell r="E90" t="str">
            <v>0630326505</v>
          </cell>
          <cell r="F90" t="str">
            <v>Hestia Dancer</v>
          </cell>
          <cell r="G90" t="str">
            <v>842827BT</v>
          </cell>
          <cell r="H90">
            <v>0</v>
          </cell>
          <cell r="I90" t="str">
            <v>ook M pa</v>
          </cell>
          <cell r="J90">
            <v>35</v>
          </cell>
          <cell r="K90">
            <v>0</v>
          </cell>
          <cell r="L90">
            <v>4</v>
          </cell>
          <cell r="M90">
            <v>0.44583333333333303</v>
          </cell>
          <cell r="N90">
            <v>0.59513888888888899</v>
          </cell>
          <cell r="O90">
            <v>0.61250000000000004</v>
          </cell>
          <cell r="P90" t="str">
            <v>vtatenhove@zeelandnet.nl</v>
          </cell>
        </row>
        <row r="91">
          <cell r="A91">
            <v>75</v>
          </cell>
          <cell r="B91" t="str">
            <v>Joyce Roozenburg</v>
          </cell>
          <cell r="C91" t="str">
            <v>2631pd Geerweg 20</v>
          </cell>
          <cell r="D91" t="str">
            <v>Nootdorp</v>
          </cell>
          <cell r="E91" t="str">
            <v>0651207611</v>
          </cell>
          <cell r="F91" t="str">
            <v>Hero</v>
          </cell>
          <cell r="G91" t="str">
            <v>809123HR</v>
          </cell>
          <cell r="H91">
            <v>0</v>
          </cell>
          <cell r="I91" t="str">
            <v>ook L paarden</v>
          </cell>
          <cell r="J91">
            <v>35</v>
          </cell>
          <cell r="K91">
            <v>0</v>
          </cell>
          <cell r="L91">
            <v>4</v>
          </cell>
          <cell r="M91">
            <v>0.45069444444444401</v>
          </cell>
          <cell r="N91">
            <v>0.59652777777777799</v>
          </cell>
          <cell r="O91">
            <v>0.61388888888888904</v>
          </cell>
          <cell r="P91" t="str">
            <v>J.roozenburg@live.nl</v>
          </cell>
        </row>
        <row r="92">
          <cell r="A92">
            <v>76</v>
          </cell>
          <cell r="B92" t="str">
            <v>Sandra van der Linde</v>
          </cell>
          <cell r="C92" t="str">
            <v>3812 GZ</v>
          </cell>
          <cell r="D92" t="str">
            <v>Amersfoort</v>
          </cell>
          <cell r="E92" t="str">
            <v>06/51567742</v>
          </cell>
          <cell r="F92" t="str">
            <v>Cheer Up</v>
          </cell>
          <cell r="G92" t="str">
            <v>844441CL</v>
          </cell>
          <cell r="H92">
            <v>0</v>
          </cell>
          <cell r="I92">
            <v>0</v>
          </cell>
          <cell r="J92">
            <v>35</v>
          </cell>
          <cell r="K92">
            <v>0</v>
          </cell>
          <cell r="L92">
            <v>4</v>
          </cell>
          <cell r="M92">
            <v>0.45555555555555499</v>
          </cell>
          <cell r="N92">
            <v>0.59791666666666698</v>
          </cell>
          <cell r="O92">
            <v>0.61527777777777803</v>
          </cell>
          <cell r="P92" t="str">
            <v>sandravanderlinde"gmail.com</v>
          </cell>
        </row>
        <row r="93">
          <cell r="A93">
            <v>77</v>
          </cell>
          <cell r="B93" t="str">
            <v>Rosa Liefting</v>
          </cell>
          <cell r="C93" t="str">
            <v>Hogeweg 96, 3 hoog. 1098ch</v>
          </cell>
          <cell r="D93" t="str">
            <v>Amsterdam</v>
          </cell>
          <cell r="E93" t="str">
            <v>0610705702</v>
          </cell>
          <cell r="F93" t="str">
            <v>Raaf (Heavy)</v>
          </cell>
          <cell r="G93" t="str">
            <v>818143HL</v>
          </cell>
          <cell r="H93">
            <v>0</v>
          </cell>
          <cell r="I93">
            <v>0</v>
          </cell>
          <cell r="J93">
            <v>35</v>
          </cell>
          <cell r="K93">
            <v>0</v>
          </cell>
          <cell r="L93">
            <v>4</v>
          </cell>
          <cell r="M93">
            <v>0.46041666666666597</v>
          </cell>
          <cell r="N93">
            <v>0.59930555555555598</v>
          </cell>
          <cell r="O93">
            <v>0.61666666666666703</v>
          </cell>
          <cell r="P93" t="str">
            <v>rosa.liefting@gmail.com</v>
          </cell>
        </row>
        <row r="94">
          <cell r="A94">
            <v>78</v>
          </cell>
          <cell r="B94">
            <v>0</v>
          </cell>
          <cell r="C94">
            <v>0</v>
          </cell>
          <cell r="D94">
            <v>0</v>
          </cell>
          <cell r="E94">
            <v>0</v>
          </cell>
          <cell r="F94">
            <v>0</v>
          </cell>
          <cell r="G94">
            <v>0</v>
          </cell>
          <cell r="H94">
            <v>0</v>
          </cell>
          <cell r="I94">
            <v>0</v>
          </cell>
          <cell r="J94">
            <v>0</v>
          </cell>
          <cell r="K94">
            <v>0</v>
          </cell>
          <cell r="L94">
            <v>4</v>
          </cell>
          <cell r="M94">
            <v>0.46527777777777801</v>
          </cell>
          <cell r="N94">
            <v>0.60069444444444398</v>
          </cell>
          <cell r="O94">
            <v>0.61805555555555503</v>
          </cell>
          <cell r="P94" t="str">
            <v>wiskevandewiel02@gmail.com</v>
          </cell>
        </row>
        <row r="95">
          <cell r="A95">
            <v>79</v>
          </cell>
          <cell r="B95" t="str">
            <v xml:space="preserve">Claire van Riel </v>
          </cell>
          <cell r="C95" t="str">
            <v>5175NX Udenhoutseweg 3</v>
          </cell>
          <cell r="D95" t="str">
            <v>Loon op zand</v>
          </cell>
          <cell r="E95" t="str">
            <v>0617550727</v>
          </cell>
          <cell r="F95" t="str">
            <v>M.J. Van Riel’s Condex</v>
          </cell>
          <cell r="G95" t="str">
            <v>812981MR</v>
          </cell>
          <cell r="H95">
            <v>0</v>
          </cell>
          <cell r="I95">
            <v>0</v>
          </cell>
          <cell r="J95">
            <v>35</v>
          </cell>
          <cell r="K95">
            <v>0</v>
          </cell>
          <cell r="L95">
            <v>4</v>
          </cell>
          <cell r="M95">
            <v>0.47013888888888899</v>
          </cell>
          <cell r="N95">
            <v>0.60208333333333297</v>
          </cell>
          <cell r="O95">
            <v>0.61944444444444402</v>
          </cell>
          <cell r="P95" t="str">
            <v>clairevanriel@hotmail.com</v>
          </cell>
        </row>
        <row r="96">
          <cell r="A96">
            <v>80</v>
          </cell>
          <cell r="B96" t="str">
            <v>Sam Peters</v>
          </cell>
          <cell r="C96" t="str">
            <v xml:space="preserve">s Gravenstraat 224, </v>
          </cell>
          <cell r="D96" t="str">
            <v>Clinge</v>
          </cell>
          <cell r="E96">
            <v>651624197</v>
          </cell>
          <cell r="F96" t="str">
            <v>Withofs Harley</v>
          </cell>
          <cell r="G96" t="str">
            <v>829190HP</v>
          </cell>
          <cell r="H96">
            <v>0</v>
          </cell>
          <cell r="I96">
            <v>0</v>
          </cell>
          <cell r="J96">
            <v>35</v>
          </cell>
          <cell r="K96">
            <v>0</v>
          </cell>
          <cell r="L96">
            <v>4</v>
          </cell>
          <cell r="M96">
            <v>0.47499999999999998</v>
          </cell>
          <cell r="N96">
            <v>0.60347222222222197</v>
          </cell>
          <cell r="O96">
            <v>0.62083333333333302</v>
          </cell>
          <cell r="P96" t="str">
            <v>mapeters@zeelandnet.nl</v>
          </cell>
        </row>
        <row r="97">
          <cell r="A97">
            <v>81</v>
          </cell>
          <cell r="B97" t="str">
            <v>Adriaan Smeulders</v>
          </cell>
          <cell r="C97" t="str">
            <v>Kerkendijk 121</v>
          </cell>
          <cell r="D97" t="str">
            <v>Someren Heide</v>
          </cell>
          <cell r="E97" t="str">
            <v>06-53310023</v>
          </cell>
          <cell r="F97" t="str">
            <v>Ekow</v>
          </cell>
          <cell r="G97" t="str">
            <v>847201ES</v>
          </cell>
          <cell r="H97">
            <v>0</v>
          </cell>
          <cell r="I97" t="str">
            <v>laat starten</v>
          </cell>
          <cell r="J97">
            <v>35</v>
          </cell>
          <cell r="K97">
            <v>0</v>
          </cell>
          <cell r="L97">
            <v>4</v>
          </cell>
          <cell r="M97">
            <v>0.47986111111111102</v>
          </cell>
          <cell r="N97">
            <v>0.60486111111111096</v>
          </cell>
          <cell r="O97">
            <v>0.62222222222222201</v>
          </cell>
          <cell r="P97" t="str">
            <v>adriaansmeulders@hotmail.nl</v>
          </cell>
        </row>
        <row r="98">
          <cell r="A98">
            <v>82</v>
          </cell>
          <cell r="B98" t="str">
            <v>Mariska Witte</v>
          </cell>
          <cell r="C98" t="str">
            <v>1792 CM</v>
          </cell>
          <cell r="D98" t="str">
            <v>Oudeschild / Texel</v>
          </cell>
          <cell r="E98" t="str">
            <v>0625128858</v>
          </cell>
          <cell r="F98" t="str">
            <v>Cadanza</v>
          </cell>
          <cell r="G98" t="str">
            <v>809735CW</v>
          </cell>
          <cell r="H98">
            <v>0</v>
          </cell>
          <cell r="I98" t="str">
            <v>buurt Leonie v Schaik ivm vervoer</v>
          </cell>
          <cell r="J98">
            <v>35</v>
          </cell>
          <cell r="K98">
            <v>0</v>
          </cell>
          <cell r="L98">
            <v>4</v>
          </cell>
          <cell r="M98">
            <v>0.484722222222222</v>
          </cell>
          <cell r="N98">
            <v>0.60624999999999996</v>
          </cell>
          <cell r="O98">
            <v>0.62361111111111101</v>
          </cell>
          <cell r="P98" t="str">
            <v>maris_cleo@hotmail.com</v>
          </cell>
        </row>
        <row r="99">
          <cell r="A99">
            <v>83</v>
          </cell>
          <cell r="B99" t="str">
            <v>Tonke van de pol</v>
          </cell>
          <cell r="C99">
            <v>2</v>
          </cell>
          <cell r="D99" t="str">
            <v>Eck en wiel</v>
          </cell>
          <cell r="E99" t="str">
            <v>0618748635</v>
          </cell>
          <cell r="F99" t="str">
            <v>Hakuna Makata B</v>
          </cell>
          <cell r="G99" t="str">
            <v>791116HP</v>
          </cell>
          <cell r="H99">
            <v>0</v>
          </cell>
          <cell r="I99" t="str">
            <v>ook L paarden 5/6</v>
          </cell>
          <cell r="J99">
            <v>35</v>
          </cell>
          <cell r="K99">
            <v>0</v>
          </cell>
          <cell r="L99">
            <v>4</v>
          </cell>
          <cell r="M99">
            <v>0.48958333333333298</v>
          </cell>
          <cell r="N99">
            <v>0.57638888888888895</v>
          </cell>
          <cell r="O99">
            <v>0.625</v>
          </cell>
          <cell r="P99" t="str">
            <v>Tonkevandepol@planet.nl</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row>
        <row r="101">
          <cell r="A101">
            <v>0</v>
          </cell>
          <cell r="B101" t="str">
            <v>L-PAARDEN</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row>
        <row r="102">
          <cell r="A102" t="str">
            <v>NR</v>
          </cell>
          <cell r="B102" t="str">
            <v>NAAM</v>
          </cell>
          <cell r="C102" t="str">
            <v>ADRES + POSTCODE</v>
          </cell>
          <cell r="D102" t="str">
            <v>WOONPLAATS</v>
          </cell>
          <cell r="E102" t="str">
            <v>TELEFOON</v>
          </cell>
          <cell r="F102" t="str">
            <v>PAARD/PONY</v>
          </cell>
          <cell r="G102" t="str">
            <v>COMB.</v>
          </cell>
          <cell r="H102" t="str">
            <v>REGIO</v>
          </cell>
          <cell r="I102" t="str">
            <v>BIJZONDERHEDEN</v>
          </cell>
          <cell r="J102" t="str">
            <v>BETAALD</v>
          </cell>
          <cell r="K102" t="str">
            <v>HC</v>
          </cell>
          <cell r="L102" t="str">
            <v>RING</v>
          </cell>
          <cell r="M102" t="str">
            <v>DRES.</v>
          </cell>
          <cell r="N102" t="str">
            <v>SPR</v>
          </cell>
          <cell r="O102" t="str">
            <v>CROSS</v>
          </cell>
          <cell r="P102" t="str">
            <v>EMAIL</v>
          </cell>
        </row>
        <row r="103">
          <cell r="A103">
            <v>84</v>
          </cell>
          <cell r="B103" t="str">
            <v>Maarten kluiters</v>
          </cell>
          <cell r="C103" t="str">
            <v>2719 mc Elzehout 20</v>
          </cell>
          <cell r="D103" t="str">
            <v xml:space="preserve">Zoetermeer </v>
          </cell>
          <cell r="E103" t="str">
            <v>0641116567</v>
          </cell>
          <cell r="F103" t="str">
            <v>Caramba</v>
          </cell>
          <cell r="G103" t="str">
            <v>680893CK</v>
          </cell>
          <cell r="H103" t="str">
            <v>X</v>
          </cell>
          <cell r="I103">
            <v>0</v>
          </cell>
          <cell r="J103">
            <v>35</v>
          </cell>
          <cell r="K103">
            <v>0</v>
          </cell>
          <cell r="L103">
            <v>5</v>
          </cell>
          <cell r="M103">
            <v>0.47916666666666669</v>
          </cell>
          <cell r="N103">
            <v>0.61458333333333337</v>
          </cell>
          <cell r="O103">
            <v>0.63194444444444442</v>
          </cell>
          <cell r="P103" t="str">
            <v>wobkez@hotmail.com</v>
          </cell>
        </row>
        <row r="104">
          <cell r="A104">
            <v>85</v>
          </cell>
          <cell r="B104" t="str">
            <v>Jan-Willem  Pleijsier</v>
          </cell>
          <cell r="C104" t="str">
            <v>3723 MD Vuurscheweg 202</v>
          </cell>
          <cell r="D104" t="str">
            <v>Bilthoven</v>
          </cell>
          <cell r="E104" t="str">
            <v>06 51242782</v>
          </cell>
          <cell r="F104" t="str">
            <v>Paddy's Dream</v>
          </cell>
          <cell r="G104" t="str">
            <v>779495PP</v>
          </cell>
          <cell r="H104">
            <v>0</v>
          </cell>
          <cell r="I104" t="str">
            <v>ook L paarden</v>
          </cell>
          <cell r="J104">
            <v>35</v>
          </cell>
          <cell r="K104">
            <v>0</v>
          </cell>
          <cell r="L104">
            <v>6</v>
          </cell>
          <cell r="M104">
            <v>0.47916666666666669</v>
          </cell>
          <cell r="N104">
            <v>0.61597222222222225</v>
          </cell>
          <cell r="O104">
            <v>0.6333333333333333</v>
          </cell>
          <cell r="P104" t="str">
            <v>jwpleijsier@allspan.eu</v>
          </cell>
        </row>
        <row r="105">
          <cell r="A105">
            <v>86</v>
          </cell>
          <cell r="B105" t="str">
            <v xml:space="preserve">Michele Hazelzet </v>
          </cell>
          <cell r="C105" t="str">
            <v>de Bentlanden 24</v>
          </cell>
          <cell r="D105" t="str">
            <v>Benthuizen</v>
          </cell>
          <cell r="E105" t="str">
            <v>0627094916</v>
          </cell>
          <cell r="F105" t="str">
            <v>Ustinov</v>
          </cell>
          <cell r="G105" t="str">
            <v>405630UH</v>
          </cell>
          <cell r="H105" t="str">
            <v>X</v>
          </cell>
          <cell r="I105">
            <v>0</v>
          </cell>
          <cell r="J105">
            <v>35</v>
          </cell>
          <cell r="K105">
            <v>0</v>
          </cell>
          <cell r="L105">
            <v>5</v>
          </cell>
          <cell r="M105">
            <v>0.48402777777777778</v>
          </cell>
          <cell r="N105">
            <v>0.61736111111111103</v>
          </cell>
          <cell r="O105">
            <v>0.63472222222222197</v>
          </cell>
          <cell r="P105" t="str">
            <v>Lindametselaar@live.nl</v>
          </cell>
        </row>
        <row r="106">
          <cell r="A106">
            <v>87</v>
          </cell>
          <cell r="B106" t="str">
            <v>Merel Schaminee</v>
          </cell>
          <cell r="C106">
            <v>0</v>
          </cell>
          <cell r="D106" t="str">
            <v>Roozendaal</v>
          </cell>
          <cell r="E106">
            <v>0</v>
          </cell>
          <cell r="F106" t="str">
            <v>Amati</v>
          </cell>
          <cell r="G106" t="str">
            <v>836860AS</v>
          </cell>
          <cell r="H106">
            <v>0</v>
          </cell>
          <cell r="I106">
            <v>0</v>
          </cell>
          <cell r="J106" t="str">
            <v>30 nog 5</v>
          </cell>
          <cell r="K106">
            <v>0</v>
          </cell>
          <cell r="L106">
            <v>6</v>
          </cell>
          <cell r="M106">
            <v>0.48402777777777778</v>
          </cell>
          <cell r="N106">
            <v>0.61875000000000002</v>
          </cell>
          <cell r="O106">
            <v>0.63611111111111096</v>
          </cell>
          <cell r="P106" t="str">
            <v>Marjolein.jussen@gmail.com</v>
          </cell>
        </row>
        <row r="107">
          <cell r="A107">
            <v>88</v>
          </cell>
          <cell r="B107" t="str">
            <v>Chantal Gijsenbergh</v>
          </cell>
          <cell r="C107" t="str">
            <v>Bergse li rottekade 26, 3056 LA</v>
          </cell>
          <cell r="D107" t="str">
            <v>Rotterdam</v>
          </cell>
          <cell r="E107" t="str">
            <v>06-42514333</v>
          </cell>
          <cell r="F107" t="str">
            <v>Diva L"Amour</v>
          </cell>
          <cell r="G107" t="str">
            <v>634813DG</v>
          </cell>
          <cell r="H107" t="str">
            <v>X</v>
          </cell>
          <cell r="I107">
            <v>0</v>
          </cell>
          <cell r="J107">
            <v>35</v>
          </cell>
          <cell r="K107">
            <v>0</v>
          </cell>
          <cell r="L107">
            <v>5</v>
          </cell>
          <cell r="M107">
            <v>0.48888888888888898</v>
          </cell>
          <cell r="N107">
            <v>0.62013888888888902</v>
          </cell>
          <cell r="O107">
            <v>0.63749999999999996</v>
          </cell>
          <cell r="P107" t="str">
            <v>chantalgijsenbergh@online.nl</v>
          </cell>
        </row>
        <row r="108">
          <cell r="A108">
            <v>89</v>
          </cell>
          <cell r="B108" t="str">
            <v>Jantina Vos</v>
          </cell>
          <cell r="C108" t="str">
            <v>1935 as vennewatersweg 24</v>
          </cell>
          <cell r="D108" t="str">
            <v>Egmond-binnen</v>
          </cell>
          <cell r="E108" t="str">
            <v>06537548557</v>
          </cell>
          <cell r="F108" t="str">
            <v>Dior</v>
          </cell>
          <cell r="G108" t="str">
            <v>824447DV</v>
          </cell>
          <cell r="H108">
            <v>0</v>
          </cell>
          <cell r="I108" t="str">
            <v>ik reis met lilian en shannon bakker mee.</v>
          </cell>
          <cell r="J108">
            <v>35</v>
          </cell>
          <cell r="K108">
            <v>0</v>
          </cell>
          <cell r="L108">
            <v>6</v>
          </cell>
          <cell r="M108">
            <v>0.48888888888888898</v>
          </cell>
          <cell r="N108">
            <v>0.62152777777777801</v>
          </cell>
          <cell r="O108">
            <v>0.63888888888888895</v>
          </cell>
          <cell r="P108" t="str">
            <v>np.berger@quicknet.nl</v>
          </cell>
        </row>
        <row r="109">
          <cell r="A109">
            <v>90</v>
          </cell>
          <cell r="B109" t="str">
            <v xml:space="preserve">Elaine Pen </v>
          </cell>
          <cell r="C109" t="str">
            <v>2253NB nieuwe weg 6</v>
          </cell>
          <cell r="D109" t="str">
            <v xml:space="preserve">Voorschoten </v>
          </cell>
          <cell r="E109" t="str">
            <v>0613387724</v>
          </cell>
          <cell r="F109" t="str">
            <v>Double perfect</v>
          </cell>
          <cell r="G109" t="str">
            <v>732817DP</v>
          </cell>
          <cell r="H109" t="str">
            <v>X</v>
          </cell>
          <cell r="I109" t="str">
            <v>ook 1x L paen 1x L 5/6</v>
          </cell>
          <cell r="J109">
            <v>35</v>
          </cell>
          <cell r="K109">
            <v>0</v>
          </cell>
          <cell r="L109">
            <v>5</v>
          </cell>
          <cell r="M109">
            <v>0.49375000000000002</v>
          </cell>
          <cell r="N109">
            <v>0.62291666666666701</v>
          </cell>
          <cell r="O109">
            <v>0.64027777777777795</v>
          </cell>
          <cell r="P109" t="str">
            <v>elainepen90@gmail.com</v>
          </cell>
        </row>
        <row r="110">
          <cell r="A110">
            <v>91</v>
          </cell>
          <cell r="B110" t="str">
            <v>Djolinda Aarsen</v>
          </cell>
          <cell r="C110" t="str">
            <v>7061 GG /38</v>
          </cell>
          <cell r="D110" t="str">
            <v>Terborg</v>
          </cell>
          <cell r="E110">
            <v>315298523</v>
          </cell>
          <cell r="F110" t="str">
            <v>Murcia de Ninive</v>
          </cell>
          <cell r="G110" t="str">
            <v xml:space="preserve">804827MA </v>
          </cell>
          <cell r="H110">
            <v>0</v>
          </cell>
          <cell r="I110" t="str">
            <v>ook L pa</v>
          </cell>
          <cell r="J110">
            <v>35</v>
          </cell>
          <cell r="K110">
            <v>0</v>
          </cell>
          <cell r="L110">
            <v>6</v>
          </cell>
          <cell r="M110">
            <v>0.49375000000000002</v>
          </cell>
          <cell r="N110">
            <v>0.624305555555556</v>
          </cell>
          <cell r="O110">
            <v>0.64166666666666705</v>
          </cell>
          <cell r="P110" t="str">
            <v>xdjolinda@live.nl</v>
          </cell>
        </row>
        <row r="111">
          <cell r="A111">
            <v>92</v>
          </cell>
          <cell r="B111" t="str">
            <v xml:space="preserve">Jacqueline Brussee </v>
          </cell>
          <cell r="C111" t="str">
            <v>2691Kw  Nieuwlandsedijk 10</v>
          </cell>
          <cell r="D111" t="str">
            <v xml:space="preserve">S'Gravenzande </v>
          </cell>
          <cell r="E111" t="str">
            <v>0612333342</v>
          </cell>
          <cell r="F111" t="str">
            <v xml:space="preserve">Ulfonso </v>
          </cell>
          <cell r="G111" t="str">
            <v>551746 UB</v>
          </cell>
          <cell r="H111" t="str">
            <v>X</v>
          </cell>
          <cell r="I111">
            <v>0</v>
          </cell>
          <cell r="J111">
            <v>35</v>
          </cell>
          <cell r="K111">
            <v>0</v>
          </cell>
          <cell r="L111">
            <v>5</v>
          </cell>
          <cell r="M111">
            <v>0.49861111111111101</v>
          </cell>
          <cell r="N111">
            <v>0.625694444444444</v>
          </cell>
          <cell r="O111">
            <v>0.64305555555555505</v>
          </cell>
          <cell r="P111" t="str">
            <v>jacquelinebrussee@live.nl</v>
          </cell>
        </row>
        <row r="112">
          <cell r="A112">
            <v>93</v>
          </cell>
          <cell r="B112" t="str">
            <v xml:space="preserve">Leonie van Schaik </v>
          </cell>
          <cell r="C112" t="str">
            <v xml:space="preserve">Akenbuurt 18 1791 pj </v>
          </cell>
          <cell r="D112" t="str">
            <v>Den burg</v>
          </cell>
          <cell r="E112" t="str">
            <v>0610584753</v>
          </cell>
          <cell r="F112" t="str">
            <v>Elviro la grande</v>
          </cell>
          <cell r="G112" t="str">
            <v>782196ES</v>
          </cell>
          <cell r="H112">
            <v>0</v>
          </cell>
          <cell r="I112" t="str">
            <v>bij Mariska witte en niet te vroeg ivm bootreis</v>
          </cell>
          <cell r="J112">
            <v>35</v>
          </cell>
          <cell r="K112">
            <v>0</v>
          </cell>
          <cell r="L112">
            <v>6</v>
          </cell>
          <cell r="M112">
            <v>0.49861111111111101</v>
          </cell>
          <cell r="N112">
            <v>0.62708333333333299</v>
          </cell>
          <cell r="O112">
            <v>0.64444444444444404</v>
          </cell>
          <cell r="P112" t="str">
            <v>Leonievanschaik@hotmail.com</v>
          </cell>
        </row>
        <row r="113">
          <cell r="A113">
            <v>94</v>
          </cell>
          <cell r="B113" t="str">
            <v xml:space="preserve">Melissa Gerrets </v>
          </cell>
          <cell r="C113" t="str">
            <v>3155AP Klein Huis te Velde 3a</v>
          </cell>
          <cell r="D113" t="str">
            <v>Maasland</v>
          </cell>
          <cell r="E113" t="str">
            <v>0624527699</v>
          </cell>
          <cell r="F113" t="str">
            <v>Hachiko</v>
          </cell>
          <cell r="G113" t="str">
            <v>793060HG</v>
          </cell>
          <cell r="H113" t="str">
            <v>X</v>
          </cell>
          <cell r="I113">
            <v>0</v>
          </cell>
          <cell r="J113">
            <v>35</v>
          </cell>
          <cell r="K113">
            <v>0</v>
          </cell>
          <cell r="L113">
            <v>5</v>
          </cell>
          <cell r="M113">
            <v>0.50347222222222199</v>
          </cell>
          <cell r="N113">
            <v>0.62847222222222199</v>
          </cell>
          <cell r="O113">
            <v>0.64583333333333304</v>
          </cell>
          <cell r="P113" t="str">
            <v>melissagerrets@gmail.com</v>
          </cell>
        </row>
        <row r="114">
          <cell r="A114">
            <v>95</v>
          </cell>
          <cell r="B114" t="str">
            <v>Renske de Bruin</v>
          </cell>
          <cell r="C114" t="str">
            <v>3981 AM Vletweide 94</v>
          </cell>
          <cell r="D114" t="str">
            <v>Bunnik</v>
          </cell>
          <cell r="E114" t="str">
            <v>0649132339</v>
          </cell>
          <cell r="F114" t="str">
            <v>Happy</v>
          </cell>
          <cell r="G114" t="str">
            <v>809961HB</v>
          </cell>
          <cell r="H114">
            <v>0</v>
          </cell>
          <cell r="I114">
            <v>0</v>
          </cell>
          <cell r="J114">
            <v>35</v>
          </cell>
          <cell r="K114">
            <v>0</v>
          </cell>
          <cell r="L114">
            <v>6</v>
          </cell>
          <cell r="M114">
            <v>0.50347222222222199</v>
          </cell>
          <cell r="N114">
            <v>0.62986111111111098</v>
          </cell>
          <cell r="O114">
            <v>0.64722222222222203</v>
          </cell>
          <cell r="P114" t="str">
            <v>Renske.de.bruin@hotmail.com</v>
          </cell>
        </row>
        <row r="115">
          <cell r="A115">
            <v>96</v>
          </cell>
          <cell r="B115" t="str">
            <v>Lilian Bakker</v>
          </cell>
          <cell r="C115">
            <v>0</v>
          </cell>
          <cell r="D115" t="str">
            <v>Egmond aan de Hoef</v>
          </cell>
          <cell r="E115">
            <v>0</v>
          </cell>
          <cell r="F115" t="str">
            <v>Taloubet 2KZ</v>
          </cell>
          <cell r="G115" t="str">
            <v>802945MB</v>
          </cell>
          <cell r="H115">
            <v>0</v>
          </cell>
          <cell r="I115">
            <v>0</v>
          </cell>
          <cell r="J115">
            <v>40</v>
          </cell>
          <cell r="K115">
            <v>0</v>
          </cell>
          <cell r="L115">
            <v>5</v>
          </cell>
          <cell r="M115">
            <v>0.50833333333333297</v>
          </cell>
          <cell r="N115">
            <v>0.63124999999999998</v>
          </cell>
          <cell r="O115">
            <v>0.64861111111111103</v>
          </cell>
          <cell r="P115" t="str">
            <v>paul.haighton@xs4all.nl</v>
          </cell>
        </row>
        <row r="116">
          <cell r="A116">
            <v>97</v>
          </cell>
          <cell r="B116" t="str">
            <v>Harry van Loon</v>
          </cell>
          <cell r="D116" t="str">
            <v>Hooge Mierde</v>
          </cell>
          <cell r="F116" t="str">
            <v>Bill Bailey</v>
          </cell>
          <cell r="G116" t="str">
            <v>771357BL</v>
          </cell>
          <cell r="J116">
            <v>35</v>
          </cell>
          <cell r="K116">
            <v>0</v>
          </cell>
          <cell r="L116">
            <v>6</v>
          </cell>
          <cell r="M116">
            <v>0.50833333333333297</v>
          </cell>
          <cell r="N116">
            <v>0.63263888888888897</v>
          </cell>
          <cell r="O116">
            <v>0.65</v>
          </cell>
          <cell r="P116" t="str">
            <v>elsepinkert@hotmail.com</v>
          </cell>
        </row>
        <row r="117">
          <cell r="A117">
            <v>98</v>
          </cell>
          <cell r="B117" t="str">
            <v>Denise Stapel</v>
          </cell>
          <cell r="C117" t="str">
            <v>3144cd esserstraat 26</v>
          </cell>
          <cell r="D117" t="str">
            <v>Maassluis</v>
          </cell>
          <cell r="E117" t="str">
            <v>0648401979</v>
          </cell>
          <cell r="F117" t="str">
            <v>bella</v>
          </cell>
          <cell r="G117" t="str">
            <v>555993BS</v>
          </cell>
          <cell r="H117" t="str">
            <v>X</v>
          </cell>
          <cell r="I117">
            <v>0</v>
          </cell>
          <cell r="J117">
            <v>35</v>
          </cell>
          <cell r="K117">
            <v>0</v>
          </cell>
          <cell r="L117">
            <v>5</v>
          </cell>
          <cell r="M117">
            <v>0.51319444444444395</v>
          </cell>
          <cell r="N117">
            <v>0.63402777777777797</v>
          </cell>
          <cell r="O117">
            <v>0.65138888888888902</v>
          </cell>
          <cell r="P117" t="str">
            <v>sandrahamme@hotmail.nl</v>
          </cell>
        </row>
        <row r="118">
          <cell r="A118">
            <v>99</v>
          </cell>
          <cell r="B118" t="str">
            <v>Sabine van Gelderen</v>
          </cell>
          <cell r="C118" t="str">
            <v>3252AL Goereeseweg3</v>
          </cell>
          <cell r="D118" t="str">
            <v>Goedereede</v>
          </cell>
          <cell r="E118" t="str">
            <v>0642895366</v>
          </cell>
          <cell r="F118" t="str">
            <v>Casanova</v>
          </cell>
          <cell r="G118" t="str">
            <v>730314CG</v>
          </cell>
          <cell r="H118">
            <v>0</v>
          </cell>
          <cell r="I118">
            <v>0</v>
          </cell>
          <cell r="J118">
            <v>35</v>
          </cell>
          <cell r="K118">
            <v>0</v>
          </cell>
          <cell r="L118">
            <v>6</v>
          </cell>
          <cell r="M118">
            <v>0.51319444444444395</v>
          </cell>
          <cell r="N118">
            <v>0.63541666666666696</v>
          </cell>
          <cell r="O118">
            <v>0.65277777777777801</v>
          </cell>
          <cell r="P118" t="str">
            <v>gerardvangelderen@online.nl</v>
          </cell>
        </row>
        <row r="119">
          <cell r="A119">
            <v>100</v>
          </cell>
          <cell r="B119" t="str">
            <v>Amy van Gent</v>
          </cell>
          <cell r="C119" t="str">
            <v>Tuinstraat 20 2392 bv</v>
          </cell>
          <cell r="D119" t="str">
            <v>Hazerswoude dorp</v>
          </cell>
          <cell r="E119" t="str">
            <v>0651486990</v>
          </cell>
          <cell r="F119" t="str">
            <v>Daytona</v>
          </cell>
          <cell r="G119" t="str">
            <v>650699DG</v>
          </cell>
          <cell r="H119" t="str">
            <v>X</v>
          </cell>
          <cell r="I119">
            <v>0</v>
          </cell>
          <cell r="J119">
            <v>35</v>
          </cell>
          <cell r="K119">
            <v>0</v>
          </cell>
          <cell r="L119">
            <v>5</v>
          </cell>
          <cell r="M119">
            <v>0.51805555555555505</v>
          </cell>
          <cell r="N119">
            <v>0.63680555555555596</v>
          </cell>
          <cell r="O119">
            <v>0.65416666666666701</v>
          </cell>
          <cell r="P119" t="str">
            <v>amy_vangent@hotmail.com</v>
          </cell>
        </row>
        <row r="120">
          <cell r="A120">
            <v>101</v>
          </cell>
          <cell r="B120" t="str">
            <v>Walter Calis</v>
          </cell>
          <cell r="C120" t="str">
            <v>Curtiuslaan 19, 1851 AL</v>
          </cell>
          <cell r="D120" t="str">
            <v>Heiloo</v>
          </cell>
          <cell r="E120" t="str">
            <v xml:space="preserve">06-53401207, </v>
          </cell>
          <cell r="F120" t="str">
            <v>Argentina</v>
          </cell>
          <cell r="G120" t="str">
            <v>744255AC</v>
          </cell>
          <cell r="H120">
            <v>0</v>
          </cell>
          <cell r="I120">
            <v>0</v>
          </cell>
          <cell r="J120">
            <v>35</v>
          </cell>
          <cell r="K120">
            <v>0</v>
          </cell>
          <cell r="L120">
            <v>6</v>
          </cell>
          <cell r="M120">
            <v>0.51805555555555505</v>
          </cell>
          <cell r="N120">
            <v>0.63819444444444395</v>
          </cell>
          <cell r="O120">
            <v>0.655555555555555</v>
          </cell>
          <cell r="P120" t="str">
            <v>walter@calis.nu</v>
          </cell>
        </row>
        <row r="121">
          <cell r="A121">
            <v>102</v>
          </cell>
          <cell r="B121" t="str">
            <v>Marlieze Krielaart</v>
          </cell>
          <cell r="C121" t="str">
            <v>2321vh, Jacques perkstraat 4</v>
          </cell>
          <cell r="D121" t="str">
            <v>Leiden</v>
          </cell>
          <cell r="E121" t="str">
            <v>0616277810</v>
          </cell>
          <cell r="F121" t="str">
            <v>Spock</v>
          </cell>
          <cell r="G121" t="str">
            <v>813435SK</v>
          </cell>
          <cell r="H121" t="str">
            <v>X</v>
          </cell>
          <cell r="I121">
            <v>0</v>
          </cell>
          <cell r="J121">
            <v>35</v>
          </cell>
          <cell r="K121">
            <v>0</v>
          </cell>
          <cell r="L121">
            <v>5</v>
          </cell>
          <cell r="M121">
            <v>0.52291666666666603</v>
          </cell>
          <cell r="N121">
            <v>0.63958333333333295</v>
          </cell>
          <cell r="O121">
            <v>0.656944444444444</v>
          </cell>
          <cell r="P121" t="str">
            <v>m.krielaart@hotmail.com</v>
          </cell>
        </row>
        <row r="122">
          <cell r="A122">
            <v>103</v>
          </cell>
          <cell r="B122" t="str">
            <v>Pleun de Weijer</v>
          </cell>
          <cell r="C122" t="str">
            <v>4813LS Laarzenmakerstraat 27</v>
          </cell>
          <cell r="D122" t="str">
            <v>Breda</v>
          </cell>
          <cell r="E122" t="str">
            <v>0623329673</v>
          </cell>
          <cell r="F122" t="str">
            <v>Gamorka P</v>
          </cell>
          <cell r="G122" t="str">
            <v>815303GW</v>
          </cell>
          <cell r="H122">
            <v>0</v>
          </cell>
          <cell r="I122" t="str">
            <v xml:space="preserve">later in de ochtend starten i.v.m. afstand </v>
          </cell>
          <cell r="J122">
            <v>35</v>
          </cell>
          <cell r="K122">
            <v>0</v>
          </cell>
          <cell r="L122">
            <v>6</v>
          </cell>
          <cell r="M122">
            <v>0.52291666666666603</v>
          </cell>
          <cell r="N122">
            <v>0.64097222222222205</v>
          </cell>
          <cell r="O122">
            <v>0.65833333333333299</v>
          </cell>
          <cell r="P122" t="str">
            <v>Ron_de_Weijer@Hotmail.com</v>
          </cell>
        </row>
        <row r="123">
          <cell r="A123">
            <v>104</v>
          </cell>
          <cell r="B123" t="str">
            <v>Joyce Roozenburg</v>
          </cell>
          <cell r="C123" t="str">
            <v>2631 pd Geerweg 20</v>
          </cell>
          <cell r="D123" t="str">
            <v>Nootdorp</v>
          </cell>
          <cell r="E123" t="str">
            <v>0651207611</v>
          </cell>
          <cell r="F123" t="str">
            <v>Valentijn</v>
          </cell>
          <cell r="G123" t="str">
            <v>813476VR</v>
          </cell>
          <cell r="H123" t="str">
            <v>X</v>
          </cell>
          <cell r="I123" t="str">
            <v>ook L paarden 5/6</v>
          </cell>
          <cell r="J123">
            <v>35</v>
          </cell>
          <cell r="K123">
            <v>0</v>
          </cell>
          <cell r="L123">
            <v>5</v>
          </cell>
          <cell r="M123">
            <v>0.52777777777777801</v>
          </cell>
          <cell r="N123">
            <v>0.64236111111111105</v>
          </cell>
          <cell r="O123">
            <v>0.65972222222222199</v>
          </cell>
          <cell r="P123" t="str">
            <v>J.roozenburg@live.nl</v>
          </cell>
        </row>
        <row r="124">
          <cell r="A124">
            <v>105</v>
          </cell>
          <cell r="B124">
            <v>0</v>
          </cell>
          <cell r="C124">
            <v>0</v>
          </cell>
          <cell r="D124">
            <v>0</v>
          </cell>
          <cell r="E124">
            <v>0</v>
          </cell>
          <cell r="F124">
            <v>0</v>
          </cell>
          <cell r="G124">
            <v>0</v>
          </cell>
          <cell r="H124">
            <v>0</v>
          </cell>
          <cell r="I124">
            <v>0</v>
          </cell>
          <cell r="J124">
            <v>0</v>
          </cell>
          <cell r="K124">
            <v>0</v>
          </cell>
          <cell r="L124">
            <v>6</v>
          </cell>
          <cell r="M124">
            <v>0.52777777777777801</v>
          </cell>
          <cell r="N124">
            <v>0.64375000000000004</v>
          </cell>
          <cell r="O124">
            <v>0.66111111111111098</v>
          </cell>
          <cell r="P124" t="str">
            <v>meggy.vandenakker@hotmail.com</v>
          </cell>
        </row>
        <row r="125">
          <cell r="A125">
            <v>106</v>
          </cell>
          <cell r="B125" t="str">
            <v>Wieke van der Vliet</v>
          </cell>
          <cell r="C125" t="str">
            <v>2391 MB burg ten heuvelhofweg 28</v>
          </cell>
          <cell r="D125" t="str">
            <v xml:space="preserve">Hazerswoude dorp </v>
          </cell>
          <cell r="E125" t="str">
            <v>0645838927</v>
          </cell>
          <cell r="F125" t="str">
            <v>Evita</v>
          </cell>
          <cell r="G125" t="str">
            <v>723421 EV</v>
          </cell>
          <cell r="H125" t="str">
            <v>X</v>
          </cell>
          <cell r="I125">
            <v>0</v>
          </cell>
          <cell r="J125">
            <v>35</v>
          </cell>
          <cell r="K125">
            <v>0</v>
          </cell>
          <cell r="L125">
            <v>5</v>
          </cell>
          <cell r="M125">
            <v>0.53263888888888899</v>
          </cell>
          <cell r="N125">
            <v>0.64513888888888904</v>
          </cell>
          <cell r="O125">
            <v>0.66249999999999998</v>
          </cell>
          <cell r="P125" t="str">
            <v>wiekevdv@hotmail.com</v>
          </cell>
        </row>
        <row r="126">
          <cell r="A126">
            <v>107</v>
          </cell>
          <cell r="B126" t="str">
            <v>Melissa Wit</v>
          </cell>
          <cell r="C126" t="str">
            <v xml:space="preserve">1934 GD prins Willem alexanderlaan 56 </v>
          </cell>
          <cell r="D126" t="str">
            <v>Egmond aan de Hoef</v>
          </cell>
          <cell r="E126" t="str">
            <v>0642657815</v>
          </cell>
          <cell r="F126" t="str">
            <v>Elcola D</v>
          </cell>
          <cell r="G126" t="str">
            <v>760934EW</v>
          </cell>
          <cell r="H126">
            <v>0</v>
          </cell>
          <cell r="I126">
            <v>0</v>
          </cell>
          <cell r="J126">
            <v>35</v>
          </cell>
          <cell r="K126">
            <v>0</v>
          </cell>
          <cell r="L126">
            <v>6</v>
          </cell>
          <cell r="M126">
            <v>0.53263888888888899</v>
          </cell>
          <cell r="N126">
            <v>0.64652777777777803</v>
          </cell>
          <cell r="O126">
            <v>0.66388888888888897</v>
          </cell>
          <cell r="P126" t="str">
            <v>Melissawit@live.nl</v>
          </cell>
        </row>
        <row r="127">
          <cell r="A127">
            <v>108</v>
          </cell>
          <cell r="B127">
            <v>0</v>
          </cell>
          <cell r="C127">
            <v>0</v>
          </cell>
          <cell r="D127">
            <v>0</v>
          </cell>
          <cell r="E127">
            <v>0</v>
          </cell>
          <cell r="F127">
            <v>0</v>
          </cell>
          <cell r="G127">
            <v>0</v>
          </cell>
          <cell r="H127">
            <v>0</v>
          </cell>
          <cell r="I127">
            <v>0</v>
          </cell>
          <cell r="J127">
            <v>0</v>
          </cell>
          <cell r="K127">
            <v>0</v>
          </cell>
          <cell r="L127">
            <v>5</v>
          </cell>
          <cell r="M127">
            <v>0.53749999999999998</v>
          </cell>
          <cell r="N127">
            <v>0.64791666666666703</v>
          </cell>
          <cell r="O127">
            <v>0.66527777777777797</v>
          </cell>
          <cell r="P127" t="str">
            <v>pc_hoogbroek@hotmail.com</v>
          </cell>
        </row>
        <row r="128">
          <cell r="A128">
            <v>109</v>
          </cell>
          <cell r="B128">
            <v>0</v>
          </cell>
          <cell r="C128">
            <v>0</v>
          </cell>
          <cell r="D128">
            <v>0</v>
          </cell>
          <cell r="E128">
            <v>0</v>
          </cell>
          <cell r="F128">
            <v>0</v>
          </cell>
          <cell r="G128">
            <v>0</v>
          </cell>
          <cell r="H128">
            <v>0</v>
          </cell>
          <cell r="I128">
            <v>0</v>
          </cell>
          <cell r="J128">
            <v>0</v>
          </cell>
          <cell r="K128">
            <v>0</v>
          </cell>
          <cell r="L128">
            <v>6</v>
          </cell>
          <cell r="M128">
            <v>0.53749999999999998</v>
          </cell>
          <cell r="N128">
            <v>0.64930555555555503</v>
          </cell>
          <cell r="O128">
            <v>0.66666666666666696</v>
          </cell>
          <cell r="P128" t="str">
            <v>Renee.kamps@outlook.com</v>
          </cell>
        </row>
        <row r="129">
          <cell r="A129">
            <v>110</v>
          </cell>
          <cell r="B129" t="str">
            <v>Katja de Leeuwen</v>
          </cell>
          <cell r="C129" t="str">
            <v>Wilhelmina Druckerlaan 13 4385JC</v>
          </cell>
          <cell r="D129" t="str">
            <v>Vlissingen Zeeland</v>
          </cell>
          <cell r="E129" t="str">
            <v>0628185225</v>
          </cell>
          <cell r="F129" t="str">
            <v>Gangster</v>
          </cell>
          <cell r="G129" t="str">
            <v>795453GL</v>
          </cell>
          <cell r="H129">
            <v>0</v>
          </cell>
          <cell r="I129">
            <v>0</v>
          </cell>
          <cell r="J129">
            <v>35</v>
          </cell>
          <cell r="K129">
            <v>0</v>
          </cell>
          <cell r="L129">
            <v>5</v>
          </cell>
          <cell r="M129">
            <v>0.58125000000000004</v>
          </cell>
          <cell r="N129">
            <v>0.65069444444444402</v>
          </cell>
          <cell r="O129">
            <v>0.66805555555555496</v>
          </cell>
          <cell r="P129" t="str">
            <v>tdeleeuwen@zeelandnet.nl</v>
          </cell>
        </row>
        <row r="130">
          <cell r="A130">
            <v>111</v>
          </cell>
          <cell r="B130" t="str">
            <v>Laurie Peeters</v>
          </cell>
          <cell r="C130" t="str">
            <v>Boeimeerhof 86, 4818 RL</v>
          </cell>
          <cell r="D130" t="str">
            <v>Breda</v>
          </cell>
          <cell r="E130" t="str">
            <v>06-46037033</v>
          </cell>
          <cell r="F130" t="str">
            <v>Gastrea</v>
          </cell>
          <cell r="G130" t="str">
            <v>822976GP</v>
          </cell>
          <cell r="H130">
            <v>0</v>
          </cell>
          <cell r="I130">
            <v>0</v>
          </cell>
          <cell r="J130">
            <v>35</v>
          </cell>
          <cell r="K130">
            <v>0</v>
          </cell>
          <cell r="L130">
            <v>6</v>
          </cell>
          <cell r="M130">
            <v>0.54236111111111096</v>
          </cell>
          <cell r="N130">
            <v>0.65208333333333302</v>
          </cell>
          <cell r="O130">
            <v>0.66944444444444395</v>
          </cell>
          <cell r="P130" t="str">
            <v>laurieapeeters@gmail.com</v>
          </cell>
        </row>
        <row r="131">
          <cell r="A131">
            <v>112</v>
          </cell>
          <cell r="B131">
            <v>0</v>
          </cell>
          <cell r="C131">
            <v>0</v>
          </cell>
          <cell r="D131">
            <v>0</v>
          </cell>
          <cell r="E131">
            <v>0</v>
          </cell>
          <cell r="F131">
            <v>0</v>
          </cell>
          <cell r="G131">
            <v>0</v>
          </cell>
          <cell r="H131">
            <v>0</v>
          </cell>
          <cell r="I131">
            <v>0</v>
          </cell>
          <cell r="J131">
            <v>0</v>
          </cell>
          <cell r="K131">
            <v>0</v>
          </cell>
          <cell r="L131">
            <v>5</v>
          </cell>
          <cell r="M131">
            <v>0.54722222222222205</v>
          </cell>
          <cell r="N131">
            <v>0.65347222222222201</v>
          </cell>
          <cell r="O131">
            <v>0.67083333333333295</v>
          </cell>
          <cell r="P131" t="str">
            <v>w.schrama@schramaverzekeringen.nl</v>
          </cell>
        </row>
        <row r="132">
          <cell r="A132">
            <v>113</v>
          </cell>
          <cell r="B132" t="str">
            <v xml:space="preserve">Jos van der Weiden </v>
          </cell>
          <cell r="C132" t="str">
            <v>2162 AH Mozartstraat 19</v>
          </cell>
          <cell r="D132" t="str">
            <v>Lisse</v>
          </cell>
          <cell r="E132" t="str">
            <v>0613369575</v>
          </cell>
          <cell r="F132" t="str">
            <v>Caz van de Middenweg</v>
          </cell>
          <cell r="G132" t="str">
            <v>660631CW</v>
          </cell>
          <cell r="H132">
            <v>0</v>
          </cell>
          <cell r="I132">
            <v>0</v>
          </cell>
          <cell r="J132">
            <v>35</v>
          </cell>
          <cell r="K132">
            <v>0</v>
          </cell>
          <cell r="L132">
            <v>6</v>
          </cell>
          <cell r="M132">
            <v>0.54722222222222205</v>
          </cell>
          <cell r="N132">
            <v>0.65486111111111101</v>
          </cell>
          <cell r="O132">
            <v>0.67222222222222205</v>
          </cell>
          <cell r="P132" t="str">
            <v>Josvanderweiden@hotmail.com</v>
          </cell>
        </row>
        <row r="133">
          <cell r="A133">
            <v>114</v>
          </cell>
          <cell r="B133" t="str">
            <v>Marissa van den Burg</v>
          </cell>
          <cell r="C133" t="str">
            <v>2545dm dedemsvaartweg 923</v>
          </cell>
          <cell r="D133" t="str">
            <v xml:space="preserve">Den haag </v>
          </cell>
          <cell r="E133" t="str">
            <v>0619179921</v>
          </cell>
          <cell r="F133" t="str">
            <v>Dolitha Z</v>
          </cell>
          <cell r="G133" t="str">
            <v xml:space="preserve"> 671885DB</v>
          </cell>
          <cell r="H133" t="str">
            <v>X</v>
          </cell>
          <cell r="I133">
            <v>0</v>
          </cell>
          <cell r="J133">
            <v>35</v>
          </cell>
          <cell r="K133">
            <v>0</v>
          </cell>
          <cell r="L133">
            <v>5</v>
          </cell>
          <cell r="M133">
            <v>0.55208333333333304</v>
          </cell>
          <cell r="N133">
            <v>0.65625</v>
          </cell>
          <cell r="O133">
            <v>0.67361111111111105</v>
          </cell>
          <cell r="P133" t="str">
            <v>Marissa_nicootje@hotmail.com</v>
          </cell>
        </row>
        <row r="134">
          <cell r="A134">
            <v>115</v>
          </cell>
          <cell r="B134">
            <v>0</v>
          </cell>
          <cell r="C134">
            <v>0</v>
          </cell>
          <cell r="D134">
            <v>0</v>
          </cell>
          <cell r="E134">
            <v>0</v>
          </cell>
          <cell r="F134">
            <v>0</v>
          </cell>
          <cell r="G134">
            <v>0</v>
          </cell>
          <cell r="H134">
            <v>0</v>
          </cell>
          <cell r="I134">
            <v>0</v>
          </cell>
          <cell r="J134">
            <v>0</v>
          </cell>
          <cell r="K134">
            <v>0</v>
          </cell>
          <cell r="L134">
            <v>6</v>
          </cell>
          <cell r="M134">
            <v>0.55208333333333304</v>
          </cell>
          <cell r="N134">
            <v>0.65763888888888899</v>
          </cell>
          <cell r="O134">
            <v>0.67500000000000004</v>
          </cell>
          <cell r="P134" t="str">
            <v>sarahvleeuwen1@gmail.com</v>
          </cell>
        </row>
        <row r="135">
          <cell r="A135">
            <v>116</v>
          </cell>
          <cell r="B135">
            <v>0</v>
          </cell>
          <cell r="C135">
            <v>0</v>
          </cell>
          <cell r="D135">
            <v>0</v>
          </cell>
          <cell r="E135">
            <v>0</v>
          </cell>
          <cell r="F135">
            <v>0</v>
          </cell>
          <cell r="G135">
            <v>0</v>
          </cell>
          <cell r="H135">
            <v>0</v>
          </cell>
          <cell r="I135">
            <v>0</v>
          </cell>
          <cell r="J135">
            <v>0</v>
          </cell>
          <cell r="K135">
            <v>0</v>
          </cell>
          <cell r="L135">
            <v>5</v>
          </cell>
          <cell r="M135">
            <v>0.55694444444444402</v>
          </cell>
          <cell r="N135">
            <v>0.65902777777777799</v>
          </cell>
          <cell r="O135">
            <v>0.67638888888888904</v>
          </cell>
          <cell r="P135" t="str">
            <v>Lottedietz1@gmail.com</v>
          </cell>
        </row>
        <row r="136">
          <cell r="A136">
            <v>117</v>
          </cell>
          <cell r="B136" t="str">
            <v xml:space="preserve">Jan Sinnige </v>
          </cell>
          <cell r="C136" t="str">
            <v>1744HE Valkkogerdijk 25</v>
          </cell>
          <cell r="D136" t="str">
            <v xml:space="preserve">Sint Maarten </v>
          </cell>
          <cell r="E136" t="str">
            <v>0683714168</v>
          </cell>
          <cell r="F136" t="str">
            <v>Talouche</v>
          </cell>
          <cell r="G136" t="str">
            <v>716897TS</v>
          </cell>
          <cell r="H136">
            <v>0</v>
          </cell>
          <cell r="I136">
            <v>0</v>
          </cell>
          <cell r="J136">
            <v>35</v>
          </cell>
          <cell r="K136">
            <v>0</v>
          </cell>
          <cell r="L136">
            <v>6</v>
          </cell>
          <cell r="M136">
            <v>0.55694444444444402</v>
          </cell>
          <cell r="N136">
            <v>0.66041666666666698</v>
          </cell>
          <cell r="O136">
            <v>0.67777777777777803</v>
          </cell>
          <cell r="P136" t="str">
            <v>Jan@sinnigerealisaties.nl</v>
          </cell>
        </row>
        <row r="137">
          <cell r="A137">
            <v>118</v>
          </cell>
          <cell r="B137">
            <v>0</v>
          </cell>
          <cell r="C137">
            <v>0</v>
          </cell>
          <cell r="D137">
            <v>0</v>
          </cell>
          <cell r="E137">
            <v>0</v>
          </cell>
          <cell r="F137">
            <v>0</v>
          </cell>
          <cell r="G137">
            <v>0</v>
          </cell>
          <cell r="H137">
            <v>0</v>
          </cell>
          <cell r="I137">
            <v>0</v>
          </cell>
          <cell r="J137">
            <v>0</v>
          </cell>
          <cell r="K137">
            <v>0</v>
          </cell>
          <cell r="L137">
            <v>5</v>
          </cell>
          <cell r="M137">
            <v>0.561805555555555</v>
          </cell>
          <cell r="N137">
            <v>0.66180555555555498</v>
          </cell>
          <cell r="O137">
            <v>0.67916666666666603</v>
          </cell>
          <cell r="P137" t="str">
            <v>jetwurfbain1@gmail.com</v>
          </cell>
        </row>
        <row r="138">
          <cell r="A138">
            <v>119</v>
          </cell>
          <cell r="B138" t="str">
            <v>Pleun Driessen</v>
          </cell>
          <cell r="C138" t="str">
            <v>5437AG leuvert 10</v>
          </cell>
          <cell r="D138" t="str">
            <v>Beers</v>
          </cell>
          <cell r="E138" t="str">
            <v>06-20248419</v>
          </cell>
          <cell r="F138" t="str">
            <v>Pleun Driessen</v>
          </cell>
          <cell r="G138" t="str">
            <v>749135DD</v>
          </cell>
          <cell r="H138">
            <v>0</v>
          </cell>
          <cell r="I138">
            <v>0</v>
          </cell>
          <cell r="J138">
            <v>35</v>
          </cell>
          <cell r="K138">
            <v>0</v>
          </cell>
          <cell r="L138">
            <v>6</v>
          </cell>
          <cell r="M138">
            <v>0.561805555555555</v>
          </cell>
          <cell r="N138">
            <v>0.66319444444444398</v>
          </cell>
          <cell r="O138">
            <v>0.68055555555555503</v>
          </cell>
          <cell r="P138" t="str">
            <v>pleundriessen@live.nl</v>
          </cell>
        </row>
        <row r="139">
          <cell r="A139">
            <v>120</v>
          </cell>
          <cell r="B139" t="str">
            <v xml:space="preserve">Rowena de Weert </v>
          </cell>
          <cell r="C139" t="str">
            <v>Herelsestraat 4</v>
          </cell>
          <cell r="D139" t="str">
            <v>Heerle</v>
          </cell>
          <cell r="E139">
            <v>623832436</v>
          </cell>
          <cell r="F139" t="str">
            <v>Anne Rox Du Vlist Z</v>
          </cell>
          <cell r="G139" t="str">
            <v>739688AW</v>
          </cell>
          <cell r="H139">
            <v>0</v>
          </cell>
          <cell r="I139">
            <v>0</v>
          </cell>
          <cell r="J139">
            <v>35</v>
          </cell>
          <cell r="K139">
            <v>0</v>
          </cell>
          <cell r="L139">
            <v>5</v>
          </cell>
          <cell r="M139">
            <v>0.56666666666666599</v>
          </cell>
          <cell r="N139">
            <v>0.66458333333333297</v>
          </cell>
          <cell r="O139">
            <v>0.68194444444444402</v>
          </cell>
          <cell r="P139" t="str">
            <v>weertjoziasse"hetnet.nl</v>
          </cell>
        </row>
        <row r="140">
          <cell r="A140">
            <v>121</v>
          </cell>
          <cell r="B140" t="str">
            <v>Wendy Heck</v>
          </cell>
          <cell r="C140" t="str">
            <v>Hoge Zeedijk 56,</v>
          </cell>
          <cell r="D140" t="str">
            <v>Langeweg</v>
          </cell>
          <cell r="E140" t="str">
            <v>06-14438329</v>
          </cell>
          <cell r="F140" t="str">
            <v>Delote M</v>
          </cell>
          <cell r="G140" t="str">
            <v>647365DH</v>
          </cell>
          <cell r="H140">
            <v>0</v>
          </cell>
          <cell r="I140">
            <v>0</v>
          </cell>
          <cell r="J140">
            <v>35</v>
          </cell>
          <cell r="K140">
            <v>0</v>
          </cell>
          <cell r="L140">
            <v>6</v>
          </cell>
          <cell r="M140">
            <v>0.58611111111111114</v>
          </cell>
          <cell r="N140">
            <v>0.66597222222222197</v>
          </cell>
          <cell r="O140">
            <v>0.68333333333333302</v>
          </cell>
          <cell r="P140" t="str">
            <v>info@hecktrading.nl</v>
          </cell>
        </row>
        <row r="141">
          <cell r="A141">
            <v>122</v>
          </cell>
          <cell r="B141" t="str">
            <v>Indira Jussen</v>
          </cell>
          <cell r="C141" t="str">
            <v>5466PR De Coevering 5</v>
          </cell>
          <cell r="D141" t="str">
            <v>Veghel</v>
          </cell>
          <cell r="E141" t="str">
            <v>0641839309</v>
          </cell>
          <cell r="F141" t="str">
            <v>Quaresta Z</v>
          </cell>
          <cell r="G141" t="str">
            <v>755598QJ</v>
          </cell>
          <cell r="H141">
            <v>0</v>
          </cell>
          <cell r="I141" t="str">
            <v>Rijdt 2 paarden in L</v>
          </cell>
          <cell r="J141">
            <v>35</v>
          </cell>
          <cell r="K141">
            <v>0</v>
          </cell>
          <cell r="L141">
            <v>5</v>
          </cell>
          <cell r="M141">
            <v>0.57152777777777797</v>
          </cell>
          <cell r="N141">
            <v>0.66736111111111096</v>
          </cell>
          <cell r="O141">
            <v>0.68472222222222201</v>
          </cell>
          <cell r="P141" t="str">
            <v>Ctwlemmen@Gmail.com</v>
          </cell>
        </row>
        <row r="142">
          <cell r="A142">
            <v>123</v>
          </cell>
          <cell r="B142" t="str">
            <v>Esmeralda van Kranenburg</v>
          </cell>
          <cell r="C142" t="str">
            <v>Stationsweg 14, 4014 NC</v>
          </cell>
          <cell r="D142" t="str">
            <v>Wadenoijen</v>
          </cell>
          <cell r="E142" t="str">
            <v>06-52667026</v>
          </cell>
          <cell r="F142" t="str">
            <v>Fearless</v>
          </cell>
          <cell r="G142" t="str">
            <v>765867FK</v>
          </cell>
          <cell r="H142">
            <v>0</v>
          </cell>
          <cell r="I142">
            <v>0</v>
          </cell>
          <cell r="J142">
            <v>35</v>
          </cell>
          <cell r="K142">
            <v>0</v>
          </cell>
          <cell r="L142">
            <v>6</v>
          </cell>
          <cell r="M142">
            <v>0.57152777777777797</v>
          </cell>
          <cell r="N142">
            <v>0.66874999999999996</v>
          </cell>
          <cell r="O142">
            <v>0.68611111111111101</v>
          </cell>
          <cell r="P142" t="str">
            <v>e.v.kranenburg@gmail.com</v>
          </cell>
        </row>
        <row r="143">
          <cell r="A143">
            <v>124</v>
          </cell>
          <cell r="B143" t="str">
            <v>Nanda Wattjes</v>
          </cell>
          <cell r="C143">
            <v>0</v>
          </cell>
          <cell r="D143" t="str">
            <v>Oostzaan</v>
          </cell>
          <cell r="E143">
            <v>0</v>
          </cell>
          <cell r="F143" t="str">
            <v>CJ</v>
          </cell>
          <cell r="G143" t="str">
            <v>770556CW</v>
          </cell>
          <cell r="H143">
            <v>0</v>
          </cell>
          <cell r="I143">
            <v>0</v>
          </cell>
          <cell r="J143" t="str">
            <v>30 nog 5</v>
          </cell>
          <cell r="K143">
            <v>0</v>
          </cell>
          <cell r="L143">
            <v>5</v>
          </cell>
          <cell r="M143">
            <v>0.57638888888888895</v>
          </cell>
          <cell r="N143">
            <v>0.67013888888888895</v>
          </cell>
          <cell r="O143">
            <v>0.6875</v>
          </cell>
          <cell r="P143" t="str">
            <v>nikita_vanturenhout@hotmail.com</v>
          </cell>
        </row>
        <row r="144">
          <cell r="A144">
            <v>125</v>
          </cell>
          <cell r="B144">
            <v>0</v>
          </cell>
          <cell r="C144">
            <v>0</v>
          </cell>
          <cell r="D144">
            <v>0</v>
          </cell>
          <cell r="E144">
            <v>0</v>
          </cell>
          <cell r="F144">
            <v>0</v>
          </cell>
          <cell r="G144">
            <v>0</v>
          </cell>
          <cell r="H144">
            <v>0</v>
          </cell>
          <cell r="I144">
            <v>0</v>
          </cell>
          <cell r="J144">
            <v>0</v>
          </cell>
          <cell r="K144">
            <v>0</v>
          </cell>
          <cell r="L144">
            <v>6</v>
          </cell>
          <cell r="M144">
            <v>0.57638888888888895</v>
          </cell>
          <cell r="N144">
            <v>0.67152777777777795</v>
          </cell>
          <cell r="O144">
            <v>0.68888888888888899</v>
          </cell>
          <cell r="P144" t="str">
            <v>Marjolein.jussen@gmail.com</v>
          </cell>
        </row>
        <row r="145">
          <cell r="A145">
            <v>126</v>
          </cell>
          <cell r="B145" t="str">
            <v xml:space="preserve">Elaine Pen </v>
          </cell>
          <cell r="C145" t="str">
            <v>2253NB nieuwe weg 6</v>
          </cell>
          <cell r="D145" t="str">
            <v xml:space="preserve">Voorschoten </v>
          </cell>
          <cell r="E145" t="str">
            <v>0613387724</v>
          </cell>
          <cell r="F145" t="str">
            <v>Victor</v>
          </cell>
          <cell r="G145" t="str">
            <v>849542VP</v>
          </cell>
          <cell r="H145" t="str">
            <v>X</v>
          </cell>
          <cell r="I145" t="str">
            <v>ook 1x L en 1x L 5/6</v>
          </cell>
          <cell r="J145">
            <v>35</v>
          </cell>
          <cell r="K145">
            <v>0</v>
          </cell>
          <cell r="L145">
            <v>5</v>
          </cell>
          <cell r="M145">
            <v>0.54236111111111118</v>
          </cell>
          <cell r="N145">
            <v>0.67291666666666605</v>
          </cell>
          <cell r="O145">
            <v>0.69027777777777799</v>
          </cell>
          <cell r="P145" t="str">
            <v>elainepen90@gmail.com</v>
          </cell>
        </row>
        <row r="146">
          <cell r="A146">
            <v>127</v>
          </cell>
          <cell r="B146" t="str">
            <v>Rene van der Loo</v>
          </cell>
          <cell r="C146">
            <v>0</v>
          </cell>
          <cell r="D146" t="str">
            <v>Biezenmortel</v>
          </cell>
          <cell r="E146">
            <v>0</v>
          </cell>
          <cell r="F146" t="str">
            <v>For Pleasure</v>
          </cell>
          <cell r="G146" t="str">
            <v>751793FL</v>
          </cell>
          <cell r="H146">
            <v>0</v>
          </cell>
          <cell r="I146">
            <v>0</v>
          </cell>
          <cell r="J146">
            <v>35</v>
          </cell>
          <cell r="K146">
            <v>0</v>
          </cell>
          <cell r="L146">
            <v>6</v>
          </cell>
          <cell r="M146">
            <v>0.58125000000000004</v>
          </cell>
          <cell r="N146">
            <v>0.67430555555555505</v>
          </cell>
          <cell r="O146">
            <v>0.69166666666666599</v>
          </cell>
          <cell r="P146" t="str">
            <v>bakker-hulstra@planet.nl</v>
          </cell>
        </row>
        <row r="147">
          <cell r="A147">
            <v>128</v>
          </cell>
          <cell r="B147" t="str">
            <v>Sophie Postma</v>
          </cell>
          <cell r="D147" t="str">
            <v>Bolsward</v>
          </cell>
          <cell r="F147" t="str">
            <v>Blof</v>
          </cell>
          <cell r="G147" t="str">
            <v>850349BP</v>
          </cell>
          <cell r="K147">
            <v>0</v>
          </cell>
          <cell r="L147">
            <v>5</v>
          </cell>
          <cell r="M147">
            <v>0.58611111111111103</v>
          </cell>
          <cell r="N147">
            <v>0.67569444444444404</v>
          </cell>
          <cell r="O147">
            <v>0.69305555555555498</v>
          </cell>
          <cell r="P147" t="str">
            <v>anne-wilvandiermen@hotmail.com</v>
          </cell>
        </row>
        <row r="148">
          <cell r="A148">
            <v>129</v>
          </cell>
          <cell r="B148" t="str">
            <v>Jan-Willem  Pleijsier</v>
          </cell>
          <cell r="C148" t="str">
            <v>3723 MD Vuurscheweg 202</v>
          </cell>
          <cell r="D148" t="str">
            <v>Bilthoven</v>
          </cell>
          <cell r="E148" t="str">
            <v>06 51242782</v>
          </cell>
          <cell r="F148" t="str">
            <v>Dopharma's Faratique</v>
          </cell>
          <cell r="G148" t="str">
            <v>824697DP</v>
          </cell>
          <cell r="H148">
            <v>0</v>
          </cell>
          <cell r="I148" t="str">
            <v xml:space="preserve">ook L paarden </v>
          </cell>
          <cell r="J148">
            <v>35</v>
          </cell>
          <cell r="K148">
            <v>0</v>
          </cell>
          <cell r="L148">
            <v>6</v>
          </cell>
          <cell r="M148">
            <v>0.56666666666666665</v>
          </cell>
          <cell r="N148">
            <v>0.67708333333333304</v>
          </cell>
          <cell r="O148">
            <v>0.69444444444444398</v>
          </cell>
          <cell r="P148" t="str">
            <v>jwpleijsier@allspan.eu</v>
          </cell>
        </row>
        <row r="149">
          <cell r="A149">
            <v>130</v>
          </cell>
          <cell r="B149" t="str">
            <v>Cathy Venstra</v>
          </cell>
          <cell r="C149" t="str">
            <v>2907 na bonnefanten 33</v>
          </cell>
          <cell r="D149" t="str">
            <v>Capelle aan den ijssel</v>
          </cell>
          <cell r="E149" t="str">
            <v>06-57002233</v>
          </cell>
          <cell r="F149" t="str">
            <v>Quibus Z</v>
          </cell>
          <cell r="G149" t="str">
            <v>543743QV</v>
          </cell>
          <cell r="H149" t="str">
            <v>X</v>
          </cell>
          <cell r="I149">
            <v>0</v>
          </cell>
          <cell r="J149">
            <v>35</v>
          </cell>
          <cell r="K149">
            <v>0</v>
          </cell>
          <cell r="L149">
            <v>5</v>
          </cell>
          <cell r="M149">
            <v>0.59097222222222201</v>
          </cell>
          <cell r="N149">
            <v>0.67847222222222203</v>
          </cell>
          <cell r="O149">
            <v>0.69583333333333297</v>
          </cell>
          <cell r="P149" t="str">
            <v>yvonv@kpnmail.nl</v>
          </cell>
        </row>
        <row r="150">
          <cell r="A150">
            <v>131</v>
          </cell>
          <cell r="B150" t="str">
            <v>Djolinda Aarsen</v>
          </cell>
          <cell r="C150" t="str">
            <v>7061 GG /38</v>
          </cell>
          <cell r="D150" t="str">
            <v>Terborg</v>
          </cell>
          <cell r="E150">
            <v>315298523</v>
          </cell>
          <cell r="F150" t="str">
            <v>Dionysius de W</v>
          </cell>
          <cell r="G150" t="str">
            <v>817912DA</v>
          </cell>
          <cell r="H150">
            <v>0</v>
          </cell>
          <cell r="I150" t="str">
            <v>ook L paarden</v>
          </cell>
          <cell r="J150">
            <v>35</v>
          </cell>
          <cell r="K150">
            <v>0</v>
          </cell>
          <cell r="L150">
            <v>6</v>
          </cell>
          <cell r="M150">
            <v>0.59097222222222201</v>
          </cell>
          <cell r="N150">
            <v>0.67986111111111103</v>
          </cell>
          <cell r="O150">
            <v>0.69722222222222197</v>
          </cell>
          <cell r="P150" t="str">
            <v>xdjolinda@live.nl</v>
          </cell>
        </row>
        <row r="151">
          <cell r="A151">
            <v>132</v>
          </cell>
          <cell r="B151">
            <v>0</v>
          </cell>
          <cell r="C151">
            <v>0</v>
          </cell>
          <cell r="D151">
            <v>0</v>
          </cell>
          <cell r="E151">
            <v>0</v>
          </cell>
          <cell r="F151">
            <v>0</v>
          </cell>
          <cell r="G151">
            <v>0</v>
          </cell>
          <cell r="H151">
            <v>0</v>
          </cell>
          <cell r="I151">
            <v>0</v>
          </cell>
          <cell r="J151">
            <v>0</v>
          </cell>
          <cell r="K151">
            <v>0</v>
          </cell>
          <cell r="L151">
            <v>5</v>
          </cell>
          <cell r="M151">
            <v>0.59583333333333299</v>
          </cell>
          <cell r="N151">
            <v>0.68125000000000002</v>
          </cell>
          <cell r="O151">
            <v>0.69861111111111096</v>
          </cell>
          <cell r="P151" t="str">
            <v>we.km@hotmail.com</v>
          </cell>
        </row>
        <row r="152">
          <cell r="A152">
            <v>133</v>
          </cell>
          <cell r="B152" t="str">
            <v>Simone Mascini</v>
          </cell>
          <cell r="C152" t="str">
            <v>Saxofoondreef 18</v>
          </cell>
          <cell r="D152" t="str">
            <v>Harderwijk</v>
          </cell>
          <cell r="E152" t="str">
            <v>0620611355</v>
          </cell>
          <cell r="F152" t="str">
            <v>Fortune</v>
          </cell>
          <cell r="G152" t="str">
            <v>734918FM</v>
          </cell>
          <cell r="H152">
            <v>0</v>
          </cell>
          <cell r="I152">
            <v>0</v>
          </cell>
          <cell r="J152">
            <v>35</v>
          </cell>
          <cell r="K152" t="str">
            <v>X</v>
          </cell>
          <cell r="L152">
            <v>6</v>
          </cell>
          <cell r="M152">
            <v>0.59583333333333299</v>
          </cell>
          <cell r="N152">
            <v>0.68263888888888902</v>
          </cell>
          <cell r="O152">
            <v>0.7</v>
          </cell>
          <cell r="P152" t="str">
            <v>Simone@vermas.nl</v>
          </cell>
        </row>
        <row r="153">
          <cell r="A153">
            <v>134</v>
          </cell>
          <cell r="B153" t="str">
            <v>Nina Biel</v>
          </cell>
          <cell r="C153" t="str">
            <v>Jan Smuldersstraat, 48 5512AZ</v>
          </cell>
          <cell r="D153" t="str">
            <v>Vessem</v>
          </cell>
          <cell r="E153" t="str">
            <v>0654646442</v>
          </cell>
          <cell r="F153" t="str">
            <v>Scarlett Rose</v>
          </cell>
          <cell r="G153" t="str">
            <v>828485SB</v>
          </cell>
          <cell r="H153">
            <v>0</v>
          </cell>
          <cell r="I153" t="str">
            <v>Graag zo laat mogelijk starten ivm reistijd.</v>
          </cell>
          <cell r="J153">
            <v>35</v>
          </cell>
          <cell r="K153">
            <v>0</v>
          </cell>
          <cell r="L153">
            <v>5</v>
          </cell>
          <cell r="M153">
            <v>0.60069444444444398</v>
          </cell>
          <cell r="N153">
            <v>0.68402777777777801</v>
          </cell>
          <cell r="O153">
            <v>0.70138888888888895</v>
          </cell>
          <cell r="P153" t="str">
            <v>ninabiel1993@gmail.com</v>
          </cell>
        </row>
        <row r="154">
          <cell r="A154">
            <v>135</v>
          </cell>
          <cell r="B154" t="str">
            <v>Fran Oostermeyer</v>
          </cell>
          <cell r="C154" t="str">
            <v>Tijl Uilenspiegellaan 9,</v>
          </cell>
          <cell r="D154" t="str">
            <v>Antwerpen</v>
          </cell>
          <cell r="E154">
            <v>32485949947</v>
          </cell>
          <cell r="F154" t="str">
            <v>Un de Neipo</v>
          </cell>
          <cell r="G154" t="str">
            <v>788311UO</v>
          </cell>
          <cell r="H154">
            <v>0</v>
          </cell>
          <cell r="I154" t="str">
            <v>laat starten!</v>
          </cell>
          <cell r="J154">
            <v>35</v>
          </cell>
          <cell r="K154">
            <v>0</v>
          </cell>
          <cell r="L154">
            <v>6</v>
          </cell>
          <cell r="M154">
            <v>0.60069444444444398</v>
          </cell>
          <cell r="N154">
            <v>0.68541666666666601</v>
          </cell>
          <cell r="O154">
            <v>0.70277777777777795</v>
          </cell>
          <cell r="P154" t="str">
            <v>fran.oostermeyer@gmail.com</v>
          </cell>
        </row>
        <row r="155">
          <cell r="A155">
            <v>136</v>
          </cell>
          <cell r="B155" t="str">
            <v>Nikki van den Berg</v>
          </cell>
          <cell r="C155" t="str">
            <v>4904 ZK IJsvogelvlinder 20</v>
          </cell>
          <cell r="D155" t="str">
            <v xml:space="preserve">Oosterhout </v>
          </cell>
          <cell r="E155" t="str">
            <v>+31630505343</v>
          </cell>
          <cell r="F155" t="str">
            <v>Joya di Unaniem</v>
          </cell>
          <cell r="G155" t="str">
            <v>726098JB</v>
          </cell>
          <cell r="H155">
            <v>0</v>
          </cell>
          <cell r="I155" t="str">
            <v>Graag achteraan klasse L starten</v>
          </cell>
          <cell r="J155">
            <v>35</v>
          </cell>
          <cell r="K155">
            <v>0</v>
          </cell>
          <cell r="L155">
            <v>5</v>
          </cell>
          <cell r="M155">
            <v>0.60555555555555496</v>
          </cell>
          <cell r="N155">
            <v>0.686805555555555</v>
          </cell>
          <cell r="O155">
            <v>0.70416666666666605</v>
          </cell>
          <cell r="P155" t="str">
            <v>nikkivdnberg@hotmail.com</v>
          </cell>
        </row>
        <row r="156">
          <cell r="A156">
            <v>137</v>
          </cell>
          <cell r="B156">
            <v>0</v>
          </cell>
          <cell r="C156">
            <v>0</v>
          </cell>
          <cell r="D156">
            <v>0</v>
          </cell>
          <cell r="E156">
            <v>0</v>
          </cell>
          <cell r="F156">
            <v>0</v>
          </cell>
          <cell r="G156">
            <v>0</v>
          </cell>
          <cell r="H156">
            <v>0</v>
          </cell>
          <cell r="I156">
            <v>0</v>
          </cell>
          <cell r="J156">
            <v>0</v>
          </cell>
          <cell r="K156">
            <v>0</v>
          </cell>
          <cell r="L156">
            <v>6</v>
          </cell>
          <cell r="M156">
            <v>0.60555555555555496</v>
          </cell>
          <cell r="N156">
            <v>0.688194444444444</v>
          </cell>
          <cell r="O156">
            <v>0.70555555555555505</v>
          </cell>
          <cell r="P156" t="str">
            <v>ingrid.schenk@live.nl</v>
          </cell>
        </row>
        <row r="157">
          <cell r="A157">
            <v>138</v>
          </cell>
          <cell r="B157" t="str">
            <v>Maud Woestenburg</v>
          </cell>
          <cell r="C157" t="str">
            <v>Zanebloem 37, 1724  XX</v>
          </cell>
          <cell r="D157" t="str">
            <v>Oudkarspel</v>
          </cell>
          <cell r="E157" t="str">
            <v>06/51069407</v>
          </cell>
          <cell r="F157" t="str">
            <v>Sjanne</v>
          </cell>
          <cell r="G157" t="str">
            <v>577106SW</v>
          </cell>
          <cell r="H157">
            <v>0</v>
          </cell>
          <cell r="I157">
            <v>0</v>
          </cell>
          <cell r="J157">
            <v>35</v>
          </cell>
          <cell r="K157">
            <v>0</v>
          </cell>
          <cell r="L157">
            <v>5</v>
          </cell>
          <cell r="M157">
            <v>0.61041666666666705</v>
          </cell>
          <cell r="N157">
            <v>0.68958333333333299</v>
          </cell>
          <cell r="O157">
            <v>0.70694444444444404</v>
          </cell>
          <cell r="P157" t="str">
            <v>fa.woestenburg@quicknet.nl</v>
          </cell>
        </row>
        <row r="158">
          <cell r="A158">
            <v>139</v>
          </cell>
          <cell r="B158">
            <v>0</v>
          </cell>
          <cell r="C158">
            <v>0</v>
          </cell>
          <cell r="D158">
            <v>0</v>
          </cell>
          <cell r="E158">
            <v>0</v>
          </cell>
          <cell r="F158">
            <v>0</v>
          </cell>
          <cell r="G158">
            <v>0</v>
          </cell>
          <cell r="H158">
            <v>0</v>
          </cell>
          <cell r="I158">
            <v>0</v>
          </cell>
          <cell r="J158">
            <v>0</v>
          </cell>
          <cell r="K158">
            <v>0</v>
          </cell>
          <cell r="L158">
            <v>6</v>
          </cell>
          <cell r="M158">
            <v>0.61041666666666705</v>
          </cell>
          <cell r="N158">
            <v>0.69097222222222199</v>
          </cell>
          <cell r="O158">
            <v>0.70833333333333304</v>
          </cell>
          <cell r="P158" t="str">
            <v>e.vanrenssen@gmail.com</v>
          </cell>
        </row>
        <row r="159">
          <cell r="A159">
            <v>140</v>
          </cell>
          <cell r="B159" t="str">
            <v>Nikita van Turenhout</v>
          </cell>
          <cell r="C159" t="str">
            <v>3335 DJ, Abdij 46</v>
          </cell>
          <cell r="D159" t="str">
            <v>Zwijndrecht</v>
          </cell>
          <cell r="E159" t="str">
            <v>0681553594</v>
          </cell>
          <cell r="F159" t="str">
            <v>Equantico</v>
          </cell>
          <cell r="G159" t="str">
            <v>700884ET</v>
          </cell>
          <cell r="H159" t="str">
            <v>X</v>
          </cell>
          <cell r="I159" t="str">
            <v>einde van de klasse in verband met vervoer</v>
          </cell>
          <cell r="J159">
            <v>35</v>
          </cell>
          <cell r="K159">
            <v>0</v>
          </cell>
          <cell r="L159">
            <v>5</v>
          </cell>
          <cell r="M159">
            <v>0.61527777777777803</v>
          </cell>
          <cell r="N159">
            <v>0.69236111111111098</v>
          </cell>
          <cell r="O159">
            <v>0.70972222222222203</v>
          </cell>
          <cell r="P159" t="str">
            <v>Jessie_di-rect@hotmail.com</v>
          </cell>
        </row>
        <row r="160">
          <cell r="A160">
            <v>141</v>
          </cell>
          <cell r="B160" t="str">
            <v>Susanna Tan</v>
          </cell>
          <cell r="C160">
            <v>0</v>
          </cell>
          <cell r="D160" t="str">
            <v>Utrecht</v>
          </cell>
          <cell r="E160">
            <v>0</v>
          </cell>
          <cell r="F160" t="str">
            <v>Umpy</v>
          </cell>
          <cell r="G160" t="str">
            <v>631523UT</v>
          </cell>
          <cell r="H160">
            <v>0</v>
          </cell>
          <cell r="I160">
            <v>0</v>
          </cell>
          <cell r="J160">
            <v>0</v>
          </cell>
          <cell r="K160">
            <v>0</v>
          </cell>
          <cell r="L160">
            <v>6</v>
          </cell>
          <cell r="M160">
            <v>0.61527777777777803</v>
          </cell>
          <cell r="N160">
            <v>0.69374999999999998</v>
          </cell>
          <cell r="O160">
            <v>0.71111111111111103</v>
          </cell>
          <cell r="P160" t="str">
            <v>sdejongeventing@gmail.com</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row>
        <row r="162">
          <cell r="A162">
            <v>0</v>
          </cell>
          <cell r="B162" t="str">
            <v>ongeveer 10 minuten pauze  ivm springparcours aanpassen</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row>
        <row r="163">
          <cell r="A163">
            <v>0</v>
          </cell>
          <cell r="B163" t="str">
            <v>M-PONY'S</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row>
        <row r="164">
          <cell r="A164" t="str">
            <v>NR</v>
          </cell>
          <cell r="B164" t="str">
            <v>NAAM</v>
          </cell>
          <cell r="C164" t="str">
            <v>ADRES + POSTCODE</v>
          </cell>
          <cell r="D164" t="str">
            <v>WOONPLAATS</v>
          </cell>
          <cell r="E164" t="str">
            <v>TELEFOON</v>
          </cell>
          <cell r="F164" t="str">
            <v>PAARD/PONY</v>
          </cell>
          <cell r="G164" t="str">
            <v>COMB.</v>
          </cell>
          <cell r="H164" t="str">
            <v>REGIO</v>
          </cell>
          <cell r="I164" t="str">
            <v>BIJZONDERHEDEN</v>
          </cell>
          <cell r="J164" t="str">
            <v>BETAALD</v>
          </cell>
          <cell r="K164" t="str">
            <v>HC</v>
          </cell>
          <cell r="L164" t="str">
            <v>RING</v>
          </cell>
          <cell r="M164" t="str">
            <v>DRES.</v>
          </cell>
          <cell r="N164" t="str">
            <v>SPR</v>
          </cell>
          <cell r="O164" t="str">
            <v>CROSS</v>
          </cell>
          <cell r="P164" t="str">
            <v>EMAIL</v>
          </cell>
        </row>
        <row r="165">
          <cell r="A165">
            <v>142</v>
          </cell>
          <cell r="B165" t="str">
            <v>Esmee Kremers E</v>
          </cell>
          <cell r="C165" t="str">
            <v>Sterrenbos 11</v>
          </cell>
          <cell r="D165" t="str">
            <v>Well</v>
          </cell>
          <cell r="E165" t="str">
            <v>06-10168600</v>
          </cell>
          <cell r="F165" t="str">
            <v>Bris easten Joy</v>
          </cell>
          <cell r="G165" t="str">
            <v>688235BK</v>
          </cell>
          <cell r="H165">
            <v>0</v>
          </cell>
          <cell r="I165">
            <v>0</v>
          </cell>
          <cell r="J165">
            <v>30</v>
          </cell>
          <cell r="K165">
            <v>0</v>
          </cell>
          <cell r="L165" t="str">
            <v>1B</v>
          </cell>
          <cell r="M165">
            <v>0.54166666666666663</v>
          </cell>
          <cell r="N165">
            <v>0.70138888888888884</v>
          </cell>
          <cell r="O165">
            <v>0.71875</v>
          </cell>
          <cell r="P165" t="str">
            <v>nicoledube@home.nl</v>
          </cell>
        </row>
        <row r="166">
          <cell r="A166">
            <v>143</v>
          </cell>
          <cell r="B166" t="str">
            <v>Sanne Hoek E</v>
          </cell>
          <cell r="C166" t="str">
            <v>Vlaamse gaai 15, 4872 WP</v>
          </cell>
          <cell r="D166" t="str">
            <v>Etten Leur</v>
          </cell>
          <cell r="E166" t="str">
            <v>06-21233395</v>
          </cell>
          <cell r="F166" t="str">
            <v>Oxford v d Beekerheide</v>
          </cell>
          <cell r="G166" t="str">
            <v>769469OH</v>
          </cell>
          <cell r="H166">
            <v>0</v>
          </cell>
          <cell r="I166">
            <v>0</v>
          </cell>
          <cell r="J166">
            <v>30</v>
          </cell>
          <cell r="K166">
            <v>0</v>
          </cell>
          <cell r="L166" t="str">
            <v>1B</v>
          </cell>
          <cell r="M166">
            <v>0.54652777777777783</v>
          </cell>
          <cell r="N166">
            <v>0.70277777777777783</v>
          </cell>
          <cell r="O166">
            <v>0.72013888888888899</v>
          </cell>
          <cell r="P166" t="str">
            <v>patricia.willemsen@hotmail.com</v>
          </cell>
        </row>
        <row r="167">
          <cell r="A167">
            <v>144</v>
          </cell>
          <cell r="B167" t="str">
            <v>Yke Horstink E</v>
          </cell>
          <cell r="C167" t="str">
            <v>Hoge Giessen 14, 4223 MC</v>
          </cell>
          <cell r="D167" t="str">
            <v>Hoornaar</v>
          </cell>
          <cell r="E167" t="str">
            <v>06-37456108</v>
          </cell>
          <cell r="F167" t="str">
            <v>Camille</v>
          </cell>
          <cell r="G167" t="str">
            <v>661002CH</v>
          </cell>
          <cell r="H167">
            <v>0</v>
          </cell>
          <cell r="I167">
            <v>0</v>
          </cell>
          <cell r="J167">
            <v>30</v>
          </cell>
          <cell r="K167">
            <v>0</v>
          </cell>
          <cell r="L167" t="str">
            <v>1B</v>
          </cell>
          <cell r="M167">
            <v>0.55138888888888904</v>
          </cell>
          <cell r="N167">
            <v>0.70416666666666705</v>
          </cell>
          <cell r="O167">
            <v>0.72152777777777799</v>
          </cell>
          <cell r="P167" t="str">
            <v>Sanne.hoek@hotmail.com</v>
          </cell>
        </row>
        <row r="168">
          <cell r="A168">
            <v>145</v>
          </cell>
          <cell r="B168" t="str">
            <v>Elise de Vries D</v>
          </cell>
          <cell r="D168" t="str">
            <v>Delft</v>
          </cell>
          <cell r="F168" t="str">
            <v>Huckleberry Finn</v>
          </cell>
          <cell r="G168" t="str">
            <v>666007HV</v>
          </cell>
          <cell r="H168" t="str">
            <v>X</v>
          </cell>
          <cell r="J168">
            <v>30</v>
          </cell>
          <cell r="K168">
            <v>0</v>
          </cell>
          <cell r="L168" t="str">
            <v>1B</v>
          </cell>
          <cell r="M168">
            <v>0.55625000000000002</v>
          </cell>
          <cell r="N168">
            <v>0.70763888888888893</v>
          </cell>
          <cell r="O168">
            <v>0.72291666666666698</v>
          </cell>
          <cell r="P168" t="str">
            <v>Franca.Horstink@gmail.com</v>
          </cell>
        </row>
        <row r="169">
          <cell r="A169">
            <v>146</v>
          </cell>
          <cell r="B169" t="str">
            <v>Eva Jillings D</v>
          </cell>
          <cell r="C169" t="str">
            <v>Egelshoek 8-42, 1213 RD</v>
          </cell>
          <cell r="D169" t="str">
            <v>Hilversum</v>
          </cell>
          <cell r="E169" t="str">
            <v>06-55358085</v>
          </cell>
          <cell r="F169" t="str">
            <v>Eikenhorst"s Dio</v>
          </cell>
          <cell r="G169" t="str">
            <v>808289EJ</v>
          </cell>
          <cell r="H169">
            <v>0</v>
          </cell>
          <cell r="I169">
            <v>0</v>
          </cell>
          <cell r="J169">
            <v>30</v>
          </cell>
          <cell r="K169">
            <v>0</v>
          </cell>
          <cell r="L169" t="str">
            <v>1B</v>
          </cell>
          <cell r="M169">
            <v>0.56111111111111101</v>
          </cell>
          <cell r="N169">
            <v>0.70902777777777803</v>
          </cell>
          <cell r="O169">
            <v>0.72430555555555598</v>
          </cell>
          <cell r="P169" t="str">
            <v>evajillings@gmail.com</v>
          </cell>
        </row>
        <row r="170">
          <cell r="A170">
            <v>147</v>
          </cell>
          <cell r="B170" t="str">
            <v>Janne Fredrike Tuin D</v>
          </cell>
          <cell r="C170" t="str">
            <v>Belermeer 1a, 1151 ED</v>
          </cell>
          <cell r="D170" t="str">
            <v>Broek in Waterland</v>
          </cell>
          <cell r="E170" t="str">
            <v>06-46873559</v>
          </cell>
          <cell r="F170" t="str">
            <v>Let's Dance</v>
          </cell>
          <cell r="G170" t="str">
            <v>701924LT</v>
          </cell>
          <cell r="H170">
            <v>0</v>
          </cell>
          <cell r="I170">
            <v>0</v>
          </cell>
          <cell r="J170" t="str">
            <v xml:space="preserve">mail 10/5 </v>
          </cell>
          <cell r="K170">
            <v>0</v>
          </cell>
          <cell r="L170" t="str">
            <v>1B</v>
          </cell>
          <cell r="M170">
            <v>0.56597222222222299</v>
          </cell>
          <cell r="N170">
            <v>0.71041666666666703</v>
          </cell>
          <cell r="O170">
            <v>0.72569444444444497</v>
          </cell>
          <cell r="P170" t="str">
            <v>jannefrederiketuin2003@gmail.com</v>
          </cell>
        </row>
        <row r="171">
          <cell r="A171">
            <v>148</v>
          </cell>
          <cell r="B171" t="str">
            <v>Mila Bueving D</v>
          </cell>
          <cell r="C171" t="str">
            <v>1831 AS De Klip 62</v>
          </cell>
          <cell r="D171" t="str">
            <v>Koedijk</v>
          </cell>
          <cell r="E171" t="str">
            <v>06 22939022</v>
          </cell>
          <cell r="F171" t="str">
            <v>Bandido J</v>
          </cell>
          <cell r="G171" t="str">
            <v>827625BB</v>
          </cell>
          <cell r="H171">
            <v>0</v>
          </cell>
          <cell r="I171">
            <v>0</v>
          </cell>
          <cell r="J171">
            <v>30</v>
          </cell>
          <cell r="K171">
            <v>0</v>
          </cell>
          <cell r="L171" t="str">
            <v>1B</v>
          </cell>
          <cell r="M171">
            <v>0.57083333333333397</v>
          </cell>
          <cell r="N171">
            <v>0.71180555555555602</v>
          </cell>
          <cell r="O171">
            <v>0.72708333333333397</v>
          </cell>
          <cell r="P171" t="str">
            <v>Mangelhof@gmail.com</v>
          </cell>
        </row>
        <row r="172">
          <cell r="A172">
            <v>149</v>
          </cell>
          <cell r="B172" t="str">
            <v>Nikita Hemmes D</v>
          </cell>
          <cell r="C172" t="str">
            <v>8075 PW, Stakenbergweg 163</v>
          </cell>
          <cell r="D172" t="str">
            <v>Elspeet</v>
          </cell>
          <cell r="E172" t="str">
            <v>06 23959572</v>
          </cell>
          <cell r="F172" t="str">
            <v>Mithri</v>
          </cell>
          <cell r="G172" t="str">
            <v>607652MH</v>
          </cell>
          <cell r="H172">
            <v>0</v>
          </cell>
          <cell r="I172">
            <v>0</v>
          </cell>
          <cell r="J172">
            <v>30</v>
          </cell>
          <cell r="K172">
            <v>0</v>
          </cell>
          <cell r="L172" t="str">
            <v>1B</v>
          </cell>
          <cell r="M172">
            <v>0.57569444444444495</v>
          </cell>
          <cell r="N172">
            <v>0.71319444444444502</v>
          </cell>
          <cell r="O172">
            <v>0.72847222222222296</v>
          </cell>
          <cell r="P172" t="str">
            <v>marcelhemmes@gmail.com</v>
          </cell>
        </row>
        <row r="173">
          <cell r="A173">
            <v>150</v>
          </cell>
          <cell r="B173" t="str">
            <v>Christel Schalk D</v>
          </cell>
          <cell r="C173" t="str">
            <v>4891 CG</v>
          </cell>
          <cell r="D173" t="str">
            <v>Rijsbergen</v>
          </cell>
          <cell r="E173" t="str">
            <v>06-12947137</v>
          </cell>
          <cell r="F173" t="str">
            <v>Tom Tom</v>
          </cell>
          <cell r="G173" t="str">
            <v>812826TS</v>
          </cell>
          <cell r="H173">
            <v>0</v>
          </cell>
          <cell r="I173">
            <v>0</v>
          </cell>
          <cell r="J173">
            <v>30</v>
          </cell>
          <cell r="K173">
            <v>0</v>
          </cell>
          <cell r="L173" t="str">
            <v>1B</v>
          </cell>
          <cell r="M173">
            <v>0.58055555555555605</v>
          </cell>
          <cell r="N173">
            <v>0.71458333333333401</v>
          </cell>
          <cell r="O173">
            <v>0.72986111111111196</v>
          </cell>
          <cell r="P173" t="str">
            <v>desiree@schalkmakelaardij.nl</v>
          </cell>
        </row>
        <row r="174">
          <cell r="A174">
            <v>151</v>
          </cell>
          <cell r="B174" t="str">
            <v>Robin Klaver D</v>
          </cell>
          <cell r="C174" t="str">
            <v>De Bazelweg 1 1252 AK</v>
          </cell>
          <cell r="D174" t="str">
            <v>Laren</v>
          </cell>
          <cell r="E174" t="str">
            <v>0355387887</v>
          </cell>
          <cell r="F174" t="str">
            <v>Berlin</v>
          </cell>
          <cell r="G174" t="str">
            <v>826180BK</v>
          </cell>
          <cell r="H174">
            <v>0</v>
          </cell>
          <cell r="I174">
            <v>0</v>
          </cell>
          <cell r="J174">
            <v>30</v>
          </cell>
          <cell r="L174" t="str">
            <v>1B</v>
          </cell>
          <cell r="M174">
            <v>0.58541666666666703</v>
          </cell>
          <cell r="N174">
            <v>0.71597222222222301</v>
          </cell>
          <cell r="O174">
            <v>0.73125000000000095</v>
          </cell>
          <cell r="P174" t="str">
            <v>robin@klavertjes.com</v>
          </cell>
        </row>
        <row r="175">
          <cell r="A175">
            <v>152</v>
          </cell>
          <cell r="B175" t="str">
            <v>Jill Streppel D</v>
          </cell>
          <cell r="D175" t="str">
            <v>Wilp-Achterhoek</v>
          </cell>
          <cell r="F175" t="str">
            <v>Schanebroek's ChubbyLee</v>
          </cell>
          <cell r="G175" t="str">
            <v>824433SS</v>
          </cell>
          <cell r="L175" t="str">
            <v>1B</v>
          </cell>
          <cell r="M175">
            <v>0.59027777777777801</v>
          </cell>
          <cell r="N175">
            <v>0.717361111111112</v>
          </cell>
          <cell r="O175">
            <v>0.73263888888888995</v>
          </cell>
        </row>
        <row r="176">
          <cell r="A176">
            <v>153</v>
          </cell>
          <cell r="B176" t="str">
            <v>Sanne Roos de Vries D</v>
          </cell>
          <cell r="C176" t="str">
            <v>Groenewoudseweg 10, 3853 NL</v>
          </cell>
          <cell r="D176" t="str">
            <v>Ermelo</v>
          </cell>
          <cell r="E176" t="str">
            <v>06-57972970</v>
          </cell>
          <cell r="F176" t="str">
            <v>Simply Brown</v>
          </cell>
          <cell r="G176" t="str">
            <v>798137SV</v>
          </cell>
          <cell r="H176">
            <v>0</v>
          </cell>
          <cell r="I176">
            <v>0</v>
          </cell>
          <cell r="J176">
            <v>30</v>
          </cell>
          <cell r="K176">
            <v>0</v>
          </cell>
          <cell r="L176" t="str">
            <v>1B</v>
          </cell>
          <cell r="M176">
            <v>0.59513888888888899</v>
          </cell>
          <cell r="N176">
            <v>0.718750000000001</v>
          </cell>
          <cell r="O176">
            <v>0.73402777777777894</v>
          </cell>
          <cell r="P176" t="str">
            <v>Sanneroos10@gmail.com</v>
          </cell>
        </row>
        <row r="177">
          <cell r="A177">
            <v>154</v>
          </cell>
          <cell r="B177" t="str">
            <v>Puck Buijnsters D</v>
          </cell>
          <cell r="D177" t="str">
            <v>Oisterwijk</v>
          </cell>
          <cell r="F177" t="str">
            <v xml:space="preserve">Wielbraek's Ingaro </v>
          </cell>
          <cell r="G177" t="str">
            <v>823142WB</v>
          </cell>
          <cell r="J177">
            <v>30</v>
          </cell>
          <cell r="L177" t="str">
            <v>1B</v>
          </cell>
          <cell r="M177">
            <v>0.6</v>
          </cell>
          <cell r="N177">
            <v>0.72013888888888999</v>
          </cell>
          <cell r="O177">
            <v>0.73541666666666805</v>
          </cell>
        </row>
        <row r="212">
          <cell r="A212">
            <v>0</v>
          </cell>
          <cell r="L212">
            <v>0</v>
          </cell>
          <cell r="M212">
            <v>0</v>
          </cell>
        </row>
        <row r="213">
          <cell r="A213">
            <v>0</v>
          </cell>
          <cell r="L213">
            <v>0</v>
          </cell>
          <cell r="M213">
            <v>0</v>
          </cell>
        </row>
        <row r="214">
          <cell r="A214">
            <v>0</v>
          </cell>
          <cell r="L214">
            <v>0</v>
          </cell>
          <cell r="M214">
            <v>0</v>
          </cell>
        </row>
        <row r="215">
          <cell r="A215">
            <v>0</v>
          </cell>
          <cell r="L215">
            <v>0</v>
          </cell>
          <cell r="M215">
            <v>0</v>
          </cell>
        </row>
        <row r="216">
          <cell r="A216">
            <v>0</v>
          </cell>
          <cell r="L216">
            <v>0</v>
          </cell>
          <cell r="M216">
            <v>0</v>
          </cell>
        </row>
        <row r="217">
          <cell r="A217">
            <v>0</v>
          </cell>
          <cell r="L217">
            <v>0</v>
          </cell>
          <cell r="M217">
            <v>0</v>
          </cell>
        </row>
        <row r="218">
          <cell r="A218">
            <v>0</v>
          </cell>
          <cell r="L218">
            <v>0</v>
          </cell>
          <cell r="M218">
            <v>0</v>
          </cell>
        </row>
        <row r="219">
          <cell r="A219">
            <v>0</v>
          </cell>
          <cell r="L219">
            <v>0</v>
          </cell>
          <cell r="M219">
            <v>0</v>
          </cell>
        </row>
        <row r="220">
          <cell r="A220">
            <v>0</v>
          </cell>
          <cell r="L220">
            <v>0</v>
          </cell>
          <cell r="M220">
            <v>0</v>
          </cell>
        </row>
        <row r="221">
          <cell r="A221">
            <v>0</v>
          </cell>
          <cell r="L221">
            <v>0</v>
          </cell>
          <cell r="M221">
            <v>0</v>
          </cell>
        </row>
        <row r="222">
          <cell r="A222">
            <v>0</v>
          </cell>
        </row>
        <row r="223">
          <cell r="A223">
            <v>0</v>
          </cell>
        </row>
        <row r="224">
          <cell r="A224">
            <v>0</v>
          </cell>
        </row>
        <row r="225">
          <cell r="A225">
            <v>0</v>
          </cell>
        </row>
        <row r="226">
          <cell r="A226">
            <v>0</v>
          </cell>
        </row>
        <row r="227">
          <cell r="A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sheetName val="R1 Z PAARDEN"/>
      <sheetName val="R2 M PAARDEN"/>
      <sheetName val="R1a Z PONY"/>
      <sheetName val="R4 L PAARDEN 56"/>
      <sheetName val="R4 L PAARDEN"/>
      <sheetName val="R7 B PAARDEN"/>
      <sheetName val="R1b M PONY"/>
      <sheetName val="HIND Z"/>
      <sheetName val="HIND B PA"/>
      <sheetName val="HIND M"/>
      <sheetName val="HIND Z PO"/>
      <sheetName val="HIND L PA 56"/>
      <sheetName val="HIND L PA"/>
      <sheetName val="HIND M PO"/>
      <sheetName val="NIEK Z"/>
      <sheetName val="NIEK M"/>
      <sheetName val="NIEK Z PO"/>
      <sheetName val="NIEK L PA 56"/>
      <sheetName val="NIEK L PA"/>
      <sheetName val="NIEK M PO"/>
      <sheetName val="NIEK B PA"/>
      <sheetName val="Niek L PONY"/>
      <sheetName val="Compatibiliteitsrapport"/>
    </sheetNames>
    <sheetDataSet>
      <sheetData sheetId="0" refreshError="1">
        <row r="2">
          <cell r="B2">
            <v>230</v>
          </cell>
        </row>
        <row r="6">
          <cell r="B6">
            <v>300</v>
          </cell>
          <cell r="C6">
            <v>2570</v>
          </cell>
          <cell r="D6">
            <v>480</v>
          </cell>
          <cell r="E6">
            <v>3.7152777777777774E-3</v>
          </cell>
        </row>
      </sheetData>
      <sheetData sheetId="1" refreshError="1"/>
      <sheetData sheetId="2" refreshError="1"/>
      <sheetData sheetId="3" refreshError="1"/>
      <sheetData sheetId="4" refreshError="1"/>
      <sheetData sheetId="5" refreshError="1">
        <row r="2">
          <cell r="A2">
            <v>84</v>
          </cell>
          <cell r="B2" t="str">
            <v>Maarten kluiters</v>
          </cell>
          <cell r="C2" t="str">
            <v>Caramba</v>
          </cell>
          <cell r="D2" t="str">
            <v>680893CK</v>
          </cell>
          <cell r="E2">
            <v>0</v>
          </cell>
          <cell r="F2">
            <v>5</v>
          </cell>
          <cell r="G2">
            <v>0.47916666666666669</v>
          </cell>
          <cell r="H2">
            <v>0.61458333333333337</v>
          </cell>
          <cell r="I2">
            <v>0.63194444444444442</v>
          </cell>
          <cell r="J2">
            <v>181.5</v>
          </cell>
          <cell r="K2">
            <v>60.5</v>
          </cell>
          <cell r="L2">
            <v>39.5</v>
          </cell>
          <cell r="M2">
            <v>0</v>
          </cell>
          <cell r="N2">
            <v>4</v>
          </cell>
          <cell r="O2">
            <v>0</v>
          </cell>
          <cell r="P2">
            <v>4</v>
          </cell>
          <cell r="Q2">
            <v>0</v>
          </cell>
          <cell r="R2">
            <v>3.8541666666666668E-3</v>
          </cell>
          <cell r="S2">
            <v>4.8000000000000007</v>
          </cell>
          <cell r="T2">
            <v>0</v>
          </cell>
          <cell r="U2">
            <v>0</v>
          </cell>
          <cell r="V2">
            <v>4.8000000000000007</v>
          </cell>
          <cell r="W2">
            <v>0</v>
          </cell>
          <cell r="X2">
            <v>48.3</v>
          </cell>
        </row>
        <row r="3">
          <cell r="A3">
            <v>85</v>
          </cell>
          <cell r="B3" t="str">
            <v>Jan-Willem  Pleijsier</v>
          </cell>
          <cell r="C3" t="str">
            <v>Paddy's Dream</v>
          </cell>
          <cell r="D3" t="str">
            <v>779495PP</v>
          </cell>
          <cell r="E3">
            <v>0</v>
          </cell>
          <cell r="F3">
            <v>6</v>
          </cell>
          <cell r="G3">
            <v>0.47916666666666669</v>
          </cell>
          <cell r="H3">
            <v>0.61597222222222225</v>
          </cell>
          <cell r="I3">
            <v>0.6333333333333333</v>
          </cell>
          <cell r="J3">
            <v>173.5</v>
          </cell>
          <cell r="K3">
            <v>57.833333333333336</v>
          </cell>
          <cell r="L3">
            <v>42.2</v>
          </cell>
          <cell r="M3">
            <v>0</v>
          </cell>
          <cell r="N3">
            <v>4</v>
          </cell>
          <cell r="O3">
            <v>0</v>
          </cell>
          <cell r="P3">
            <v>4</v>
          </cell>
          <cell r="Q3">
            <v>0</v>
          </cell>
          <cell r="R3">
            <v>4.108796296296297E-3</v>
          </cell>
          <cell r="S3">
            <v>13.600000000000001</v>
          </cell>
          <cell r="T3">
            <v>20</v>
          </cell>
          <cell r="U3">
            <v>0</v>
          </cell>
          <cell r="V3">
            <v>33.6</v>
          </cell>
          <cell r="W3">
            <v>0</v>
          </cell>
          <cell r="X3">
            <v>79.800000000000011</v>
          </cell>
        </row>
        <row r="4">
          <cell r="A4">
            <v>86</v>
          </cell>
          <cell r="B4" t="str">
            <v xml:space="preserve">Michele Hazelzet </v>
          </cell>
          <cell r="C4" t="str">
            <v>Ustinov</v>
          </cell>
          <cell r="D4" t="str">
            <v>405630UH</v>
          </cell>
          <cell r="E4">
            <v>0</v>
          </cell>
          <cell r="F4">
            <v>5</v>
          </cell>
          <cell r="G4">
            <v>0.48402777777777778</v>
          </cell>
          <cell r="H4">
            <v>0.61736111111111103</v>
          </cell>
          <cell r="I4">
            <v>0.63472222222222197</v>
          </cell>
          <cell r="J4">
            <v>202</v>
          </cell>
          <cell r="K4">
            <v>67.333333333333329</v>
          </cell>
          <cell r="L4">
            <v>32.700000000000003</v>
          </cell>
          <cell r="M4">
            <v>0</v>
          </cell>
          <cell r="N4">
            <v>8</v>
          </cell>
          <cell r="O4">
            <v>0</v>
          </cell>
          <cell r="P4">
            <v>8</v>
          </cell>
          <cell r="Q4">
            <v>0</v>
          </cell>
          <cell r="R4">
            <v>0</v>
          </cell>
          <cell r="S4">
            <v>0</v>
          </cell>
          <cell r="T4">
            <v>0</v>
          </cell>
          <cell r="U4">
            <v>0</v>
          </cell>
          <cell r="V4">
            <v>0</v>
          </cell>
          <cell r="W4" t="str">
            <v>Vr.Cr.</v>
          </cell>
          <cell r="X4" t="str">
            <v>Vr.Cr.</v>
          </cell>
        </row>
        <row r="5">
          <cell r="A5">
            <v>87</v>
          </cell>
          <cell r="B5" t="str">
            <v>Merel Schaminee</v>
          </cell>
          <cell r="C5" t="str">
            <v>Amati</v>
          </cell>
          <cell r="D5" t="str">
            <v>836860AS</v>
          </cell>
          <cell r="E5">
            <v>0</v>
          </cell>
          <cell r="F5">
            <v>6</v>
          </cell>
          <cell r="G5">
            <v>0.48402777777777778</v>
          </cell>
          <cell r="H5">
            <v>0.61875000000000002</v>
          </cell>
          <cell r="I5">
            <v>0.63611111111111096</v>
          </cell>
          <cell r="J5">
            <v>202</v>
          </cell>
          <cell r="K5">
            <v>67.333333333333329</v>
          </cell>
          <cell r="L5">
            <v>32.700000000000003</v>
          </cell>
          <cell r="M5">
            <v>0</v>
          </cell>
          <cell r="N5">
            <v>4</v>
          </cell>
          <cell r="O5">
            <v>0</v>
          </cell>
          <cell r="P5">
            <v>4</v>
          </cell>
          <cell r="Q5">
            <v>0</v>
          </cell>
          <cell r="R5">
            <v>4.1666666666666666E-3</v>
          </cell>
          <cell r="S5">
            <v>15.600000000000001</v>
          </cell>
          <cell r="T5">
            <v>0</v>
          </cell>
          <cell r="U5">
            <v>0</v>
          </cell>
          <cell r="V5">
            <v>15.600000000000001</v>
          </cell>
          <cell r="W5" t="str">
            <v>FP.Cr.</v>
          </cell>
          <cell r="X5" t="str">
            <v>FP.Cr.</v>
          </cell>
        </row>
        <row r="6">
          <cell r="A6">
            <v>88</v>
          </cell>
          <cell r="B6" t="str">
            <v>Chantal Gijsenbergh</v>
          </cell>
          <cell r="C6" t="str">
            <v>Diva L"Amour</v>
          </cell>
          <cell r="D6" t="str">
            <v>634813DG</v>
          </cell>
          <cell r="E6">
            <v>0</v>
          </cell>
          <cell r="F6">
            <v>5</v>
          </cell>
          <cell r="G6">
            <v>0.48888888888888898</v>
          </cell>
          <cell r="H6">
            <v>0.62013888888888902</v>
          </cell>
          <cell r="I6">
            <v>0.63749999999999996</v>
          </cell>
          <cell r="J6">
            <v>201.5</v>
          </cell>
          <cell r="K6">
            <v>67.166666666666657</v>
          </cell>
          <cell r="L6">
            <v>32.799999999999997</v>
          </cell>
          <cell r="M6">
            <v>0</v>
          </cell>
          <cell r="N6">
            <v>4</v>
          </cell>
          <cell r="O6">
            <v>0</v>
          </cell>
          <cell r="P6">
            <v>4</v>
          </cell>
          <cell r="Q6">
            <v>0</v>
          </cell>
          <cell r="R6">
            <v>0</v>
          </cell>
          <cell r="S6">
            <v>0</v>
          </cell>
          <cell r="T6">
            <v>0</v>
          </cell>
          <cell r="U6">
            <v>0</v>
          </cell>
          <cell r="V6">
            <v>0</v>
          </cell>
          <cell r="W6" t="str">
            <v>4WT.Cr.</v>
          </cell>
          <cell r="X6" t="str">
            <v>4WT.Cr.</v>
          </cell>
        </row>
        <row r="7">
          <cell r="A7">
            <v>89</v>
          </cell>
          <cell r="B7" t="str">
            <v>Jantina Vos</v>
          </cell>
          <cell r="C7" t="str">
            <v>Dior</v>
          </cell>
          <cell r="D7" t="str">
            <v>824447DV</v>
          </cell>
          <cell r="E7">
            <v>0</v>
          </cell>
          <cell r="F7">
            <v>6</v>
          </cell>
          <cell r="G7">
            <v>0.48888888888888898</v>
          </cell>
          <cell r="H7">
            <v>0.62152777777777801</v>
          </cell>
          <cell r="I7">
            <v>0.63888888888888895</v>
          </cell>
          <cell r="J7">
            <v>182</v>
          </cell>
          <cell r="K7">
            <v>60.666666666666671</v>
          </cell>
          <cell r="L7">
            <v>39.299999999999997</v>
          </cell>
          <cell r="M7">
            <v>0</v>
          </cell>
          <cell r="N7">
            <v>4</v>
          </cell>
          <cell r="O7">
            <v>0</v>
          </cell>
          <cell r="P7">
            <v>4</v>
          </cell>
          <cell r="Q7">
            <v>0</v>
          </cell>
          <cell r="R7">
            <v>3.9120370370370368E-3</v>
          </cell>
          <cell r="S7">
            <v>6.8000000000000007</v>
          </cell>
          <cell r="T7">
            <v>0</v>
          </cell>
          <cell r="U7">
            <v>0</v>
          </cell>
          <cell r="V7">
            <v>6.8000000000000007</v>
          </cell>
          <cell r="W7">
            <v>0</v>
          </cell>
          <cell r="X7">
            <v>50.099999999999994</v>
          </cell>
        </row>
        <row r="8">
          <cell r="A8">
            <v>90</v>
          </cell>
          <cell r="B8" t="str">
            <v xml:space="preserve">Elaine Pen </v>
          </cell>
          <cell r="C8" t="str">
            <v>Double perfect</v>
          </cell>
          <cell r="D8" t="str">
            <v>732817DP</v>
          </cell>
          <cell r="E8">
            <v>0</v>
          </cell>
          <cell r="F8">
            <v>5</v>
          </cell>
          <cell r="G8">
            <v>0.49375000000000002</v>
          </cell>
          <cell r="H8">
            <v>0.62291666666666701</v>
          </cell>
          <cell r="I8">
            <v>0.64027777777777795</v>
          </cell>
          <cell r="J8">
            <v>192.5</v>
          </cell>
          <cell r="K8">
            <v>64.166666666666671</v>
          </cell>
          <cell r="L8">
            <v>35.799999999999997</v>
          </cell>
          <cell r="M8">
            <v>0</v>
          </cell>
          <cell r="N8">
            <v>8</v>
          </cell>
          <cell r="O8">
            <v>0</v>
          </cell>
          <cell r="P8">
            <v>8</v>
          </cell>
          <cell r="Q8">
            <v>0</v>
          </cell>
          <cell r="R8">
            <v>4.9537037037037041E-3</v>
          </cell>
          <cell r="S8">
            <v>42.800000000000004</v>
          </cell>
          <cell r="T8">
            <v>60</v>
          </cell>
          <cell r="U8">
            <v>0</v>
          </cell>
          <cell r="V8">
            <v>102.80000000000001</v>
          </cell>
          <cell r="W8">
            <v>0</v>
          </cell>
          <cell r="X8">
            <v>146.60000000000002</v>
          </cell>
        </row>
        <row r="9">
          <cell r="A9">
            <v>91</v>
          </cell>
          <cell r="B9" t="str">
            <v>Djolinda Aarsen</v>
          </cell>
          <cell r="C9" t="str">
            <v>Murcia de Ninive</v>
          </cell>
          <cell r="D9" t="str">
            <v xml:space="preserve">804827MA </v>
          </cell>
          <cell r="E9">
            <v>0</v>
          </cell>
          <cell r="F9">
            <v>6</v>
          </cell>
          <cell r="G9">
            <v>0.49375000000000002</v>
          </cell>
          <cell r="H9">
            <v>0.624305555555556</v>
          </cell>
          <cell r="I9">
            <v>0.64166666666666705</v>
          </cell>
          <cell r="J9">
            <v>180</v>
          </cell>
          <cell r="K9">
            <v>60</v>
          </cell>
          <cell r="L9">
            <v>40</v>
          </cell>
          <cell r="M9">
            <v>0</v>
          </cell>
          <cell r="N9" t="str">
            <v>-</v>
          </cell>
          <cell r="O9">
            <v>0</v>
          </cell>
          <cell r="P9">
            <v>0</v>
          </cell>
          <cell r="Q9">
            <v>0</v>
          </cell>
          <cell r="R9">
            <v>3.7152777777777774E-3</v>
          </cell>
          <cell r="S9">
            <v>0</v>
          </cell>
          <cell r="T9">
            <v>0</v>
          </cell>
          <cell r="U9">
            <v>0</v>
          </cell>
          <cell r="V9">
            <v>0</v>
          </cell>
          <cell r="W9">
            <v>0</v>
          </cell>
          <cell r="X9">
            <v>40</v>
          </cell>
        </row>
        <row r="10">
          <cell r="A10">
            <v>92</v>
          </cell>
          <cell r="B10" t="str">
            <v xml:space="preserve">Jacqueline Brussee </v>
          </cell>
          <cell r="C10" t="str">
            <v xml:space="preserve">Ulfonso </v>
          </cell>
          <cell r="D10" t="str">
            <v>551746 UB</v>
          </cell>
          <cell r="E10">
            <v>0</v>
          </cell>
          <cell r="F10">
            <v>5</v>
          </cell>
          <cell r="G10">
            <v>0.49861111111111101</v>
          </cell>
          <cell r="H10">
            <v>0.625694444444444</v>
          </cell>
          <cell r="I10">
            <v>0.64305555555555505</v>
          </cell>
          <cell r="J10">
            <v>177</v>
          </cell>
          <cell r="K10">
            <v>59</v>
          </cell>
          <cell r="L10">
            <v>41</v>
          </cell>
          <cell r="M10">
            <v>0</v>
          </cell>
          <cell r="N10" t="str">
            <v>-</v>
          </cell>
          <cell r="O10">
            <v>0</v>
          </cell>
          <cell r="P10">
            <v>0</v>
          </cell>
          <cell r="Q10">
            <v>0</v>
          </cell>
          <cell r="R10">
            <v>3.5995370370370369E-3</v>
          </cell>
          <cell r="S10">
            <v>0</v>
          </cell>
          <cell r="T10">
            <v>0</v>
          </cell>
          <cell r="U10">
            <v>0</v>
          </cell>
          <cell r="V10">
            <v>0</v>
          </cell>
          <cell r="W10">
            <v>0</v>
          </cell>
          <cell r="X10">
            <v>41</v>
          </cell>
        </row>
        <row r="11">
          <cell r="A11">
            <v>93</v>
          </cell>
          <cell r="B11" t="str">
            <v xml:space="preserve">Leonie van Schaik </v>
          </cell>
          <cell r="C11" t="str">
            <v>Elviro la grande</v>
          </cell>
          <cell r="D11" t="str">
            <v>782196ES</v>
          </cell>
          <cell r="E11">
            <v>0</v>
          </cell>
          <cell r="F11">
            <v>6</v>
          </cell>
          <cell r="G11">
            <v>0.49861111111111101</v>
          </cell>
          <cell r="H11">
            <v>0.62708333333333299</v>
          </cell>
          <cell r="I11">
            <v>0.64444444444444404</v>
          </cell>
          <cell r="J11">
            <v>194</v>
          </cell>
          <cell r="K11">
            <v>64.666666666666657</v>
          </cell>
          <cell r="L11">
            <v>35.299999999999997</v>
          </cell>
          <cell r="M11">
            <v>0</v>
          </cell>
          <cell r="N11">
            <v>4</v>
          </cell>
          <cell r="O11">
            <v>0</v>
          </cell>
          <cell r="P11">
            <v>4</v>
          </cell>
          <cell r="Q11">
            <v>0</v>
          </cell>
          <cell r="R11">
            <v>3.7847222222222223E-3</v>
          </cell>
          <cell r="S11">
            <v>2.4000000000000004</v>
          </cell>
          <cell r="T11">
            <v>0</v>
          </cell>
          <cell r="U11">
            <v>0</v>
          </cell>
          <cell r="V11">
            <v>2.4000000000000004</v>
          </cell>
          <cell r="W11">
            <v>0</v>
          </cell>
          <cell r="X11">
            <v>41.699999999999996</v>
          </cell>
        </row>
        <row r="12">
          <cell r="A12">
            <v>94</v>
          </cell>
          <cell r="B12" t="str">
            <v xml:space="preserve">Melissa Gerrets </v>
          </cell>
          <cell r="C12" t="str">
            <v>Hachiko</v>
          </cell>
          <cell r="D12" t="str">
            <v>793060HG</v>
          </cell>
          <cell r="E12">
            <v>0</v>
          </cell>
          <cell r="F12">
            <v>5</v>
          </cell>
          <cell r="G12">
            <v>0.50347222222222199</v>
          </cell>
          <cell r="H12">
            <v>0.62847222222222199</v>
          </cell>
          <cell r="I12">
            <v>0.64583333333333304</v>
          </cell>
          <cell r="J12">
            <v>198.5</v>
          </cell>
          <cell r="K12">
            <v>66.166666666666657</v>
          </cell>
          <cell r="L12">
            <v>33.799999999999997</v>
          </cell>
          <cell r="M12">
            <v>0</v>
          </cell>
          <cell r="N12" t="str">
            <v>-</v>
          </cell>
          <cell r="O12">
            <v>0</v>
          </cell>
          <cell r="P12">
            <v>0</v>
          </cell>
          <cell r="Q12">
            <v>0</v>
          </cell>
          <cell r="R12">
            <v>3.6921296296296298E-3</v>
          </cell>
          <cell r="S12">
            <v>0</v>
          </cell>
          <cell r="T12">
            <v>0</v>
          </cell>
          <cell r="U12">
            <v>0</v>
          </cell>
          <cell r="V12">
            <v>0</v>
          </cell>
          <cell r="W12">
            <v>0</v>
          </cell>
          <cell r="X12">
            <v>33.799999999999997</v>
          </cell>
        </row>
        <row r="13">
          <cell r="A13">
            <v>95</v>
          </cell>
          <cell r="B13" t="str">
            <v>Renske de Bruin</v>
          </cell>
          <cell r="C13" t="str">
            <v>Happy</v>
          </cell>
          <cell r="D13" t="str">
            <v>809961HB</v>
          </cell>
          <cell r="E13">
            <v>0</v>
          </cell>
          <cell r="F13">
            <v>6</v>
          </cell>
          <cell r="G13">
            <v>0.50347222222222199</v>
          </cell>
          <cell r="H13">
            <v>0.62986111111111098</v>
          </cell>
          <cell r="I13">
            <v>0.64722222222222203</v>
          </cell>
          <cell r="J13">
            <v>191.5</v>
          </cell>
          <cell r="K13">
            <v>63.833333333333329</v>
          </cell>
          <cell r="L13">
            <v>36.200000000000003</v>
          </cell>
          <cell r="M13">
            <v>0</v>
          </cell>
          <cell r="N13">
            <v>8</v>
          </cell>
          <cell r="O13">
            <v>0</v>
          </cell>
          <cell r="P13">
            <v>8</v>
          </cell>
          <cell r="Q13">
            <v>0</v>
          </cell>
          <cell r="R13">
            <v>3.7384259259259263E-3</v>
          </cell>
          <cell r="S13">
            <v>0.8</v>
          </cell>
          <cell r="T13">
            <v>0</v>
          </cell>
          <cell r="U13">
            <v>0</v>
          </cell>
          <cell r="V13">
            <v>0.8</v>
          </cell>
          <cell r="W13">
            <v>0</v>
          </cell>
          <cell r="X13">
            <v>45</v>
          </cell>
        </row>
        <row r="14">
          <cell r="A14">
            <v>96</v>
          </cell>
          <cell r="B14" t="str">
            <v>Lilian Bakker</v>
          </cell>
          <cell r="C14" t="str">
            <v>Taloubet 2KZ</v>
          </cell>
          <cell r="D14" t="str">
            <v>802945MB</v>
          </cell>
          <cell r="E14">
            <v>0</v>
          </cell>
          <cell r="F14">
            <v>5</v>
          </cell>
          <cell r="G14">
            <v>0.50833333333333297</v>
          </cell>
          <cell r="H14">
            <v>0.63124999999999998</v>
          </cell>
          <cell r="I14">
            <v>0.64861111111111103</v>
          </cell>
          <cell r="J14">
            <v>176.5</v>
          </cell>
          <cell r="K14">
            <v>58.833333333333336</v>
          </cell>
          <cell r="L14">
            <v>41.2</v>
          </cell>
          <cell r="M14">
            <v>0</v>
          </cell>
          <cell r="N14" t="str">
            <v>-</v>
          </cell>
          <cell r="O14">
            <v>0</v>
          </cell>
          <cell r="P14">
            <v>0</v>
          </cell>
          <cell r="Q14">
            <v>0</v>
          </cell>
          <cell r="R14">
            <v>4.5486111111111109E-3</v>
          </cell>
          <cell r="S14">
            <v>28.8</v>
          </cell>
          <cell r="T14">
            <v>20</v>
          </cell>
          <cell r="U14">
            <v>0</v>
          </cell>
          <cell r="V14">
            <v>48.8</v>
          </cell>
          <cell r="W14">
            <v>0</v>
          </cell>
          <cell r="X14">
            <v>90</v>
          </cell>
        </row>
        <row r="15">
          <cell r="A15">
            <v>97</v>
          </cell>
          <cell r="B15" t="str">
            <v>Harry van Loon</v>
          </cell>
          <cell r="C15" t="str">
            <v>Bill Bailey</v>
          </cell>
          <cell r="D15" t="str">
            <v>771357BL</v>
          </cell>
          <cell r="E15">
            <v>0</v>
          </cell>
          <cell r="F15">
            <v>6</v>
          </cell>
          <cell r="G15">
            <v>0.50833333333333297</v>
          </cell>
          <cell r="H15">
            <v>0.63263888888888897</v>
          </cell>
          <cell r="I15">
            <v>0.65</v>
          </cell>
          <cell r="J15">
            <v>175.5</v>
          </cell>
          <cell r="K15">
            <v>58.5</v>
          </cell>
          <cell r="L15">
            <v>41.5</v>
          </cell>
          <cell r="M15">
            <v>0</v>
          </cell>
          <cell r="N15">
            <v>4</v>
          </cell>
          <cell r="O15">
            <v>0</v>
          </cell>
          <cell r="P15">
            <v>4</v>
          </cell>
          <cell r="Q15">
            <v>0</v>
          </cell>
          <cell r="R15">
            <v>4.1782407407407402E-3</v>
          </cell>
          <cell r="S15">
            <v>16</v>
          </cell>
          <cell r="T15">
            <v>40</v>
          </cell>
          <cell r="U15">
            <v>0</v>
          </cell>
          <cell r="V15">
            <v>56</v>
          </cell>
          <cell r="W15">
            <v>0</v>
          </cell>
          <cell r="X15">
            <v>101.5</v>
          </cell>
        </row>
        <row r="16">
          <cell r="A16">
            <v>98</v>
          </cell>
          <cell r="B16" t="str">
            <v>Denise Stapel</v>
          </cell>
          <cell r="C16" t="str">
            <v>bella</v>
          </cell>
          <cell r="D16" t="str">
            <v>555993BS</v>
          </cell>
          <cell r="E16">
            <v>0</v>
          </cell>
          <cell r="F16">
            <v>5</v>
          </cell>
          <cell r="G16">
            <v>0.51319444444444395</v>
          </cell>
          <cell r="H16">
            <v>0.63402777777777797</v>
          </cell>
          <cell r="I16">
            <v>0.65138888888888902</v>
          </cell>
          <cell r="J16">
            <v>178.5</v>
          </cell>
          <cell r="K16">
            <v>59.5</v>
          </cell>
          <cell r="L16">
            <v>40.5</v>
          </cell>
          <cell r="M16">
            <v>0</v>
          </cell>
          <cell r="N16" t="str">
            <v>-</v>
          </cell>
          <cell r="O16">
            <v>0</v>
          </cell>
          <cell r="P16">
            <v>0</v>
          </cell>
          <cell r="Q16">
            <v>0</v>
          </cell>
          <cell r="R16">
            <v>3.645833333333333E-3</v>
          </cell>
          <cell r="S16">
            <v>0</v>
          </cell>
          <cell r="T16">
            <v>0</v>
          </cell>
          <cell r="U16">
            <v>0</v>
          </cell>
          <cell r="V16">
            <v>0</v>
          </cell>
          <cell r="W16">
            <v>0</v>
          </cell>
          <cell r="X16">
            <v>40.5</v>
          </cell>
        </row>
        <row r="17">
          <cell r="A17">
            <v>99</v>
          </cell>
          <cell r="B17" t="str">
            <v>Sabine van Gelderen</v>
          </cell>
          <cell r="C17" t="str">
            <v>Casanova</v>
          </cell>
          <cell r="D17" t="str">
            <v>730314CG</v>
          </cell>
          <cell r="E17">
            <v>0</v>
          </cell>
          <cell r="F17">
            <v>6</v>
          </cell>
          <cell r="G17">
            <v>0.51319444444444395</v>
          </cell>
          <cell r="H17">
            <v>0.63541666666666696</v>
          </cell>
          <cell r="I17">
            <v>0.65277777777777801</v>
          </cell>
          <cell r="J17">
            <v>198</v>
          </cell>
          <cell r="K17">
            <v>66</v>
          </cell>
          <cell r="L17">
            <v>34</v>
          </cell>
          <cell r="M17">
            <v>0</v>
          </cell>
          <cell r="N17">
            <v>4</v>
          </cell>
          <cell r="O17">
            <v>0</v>
          </cell>
          <cell r="P17">
            <v>4</v>
          </cell>
          <cell r="Q17">
            <v>0</v>
          </cell>
          <cell r="R17">
            <v>3.6342592592592594E-3</v>
          </cell>
          <cell r="S17">
            <v>0</v>
          </cell>
          <cell r="T17">
            <v>0</v>
          </cell>
          <cell r="U17">
            <v>0</v>
          </cell>
          <cell r="V17">
            <v>0</v>
          </cell>
          <cell r="W17">
            <v>0</v>
          </cell>
          <cell r="X17">
            <v>38</v>
          </cell>
        </row>
        <row r="18">
          <cell r="A18">
            <v>100</v>
          </cell>
          <cell r="B18" t="str">
            <v>Amy van Gent</v>
          </cell>
          <cell r="C18" t="str">
            <v>Daytona</v>
          </cell>
          <cell r="D18" t="str">
            <v>650699DG</v>
          </cell>
          <cell r="E18">
            <v>0</v>
          </cell>
          <cell r="F18">
            <v>5</v>
          </cell>
          <cell r="G18">
            <v>0.51805555555555505</v>
          </cell>
          <cell r="H18">
            <v>0.63680555555555596</v>
          </cell>
          <cell r="I18">
            <v>0.65416666666666701</v>
          </cell>
          <cell r="J18">
            <v>185.5</v>
          </cell>
          <cell r="K18">
            <v>61.833333333333329</v>
          </cell>
          <cell r="L18">
            <v>38.200000000000003</v>
          </cell>
          <cell r="M18">
            <v>0</v>
          </cell>
          <cell r="N18" t="str">
            <v>-</v>
          </cell>
          <cell r="O18">
            <v>0</v>
          </cell>
          <cell r="P18">
            <v>0</v>
          </cell>
          <cell r="Q18">
            <v>0</v>
          </cell>
          <cell r="R18">
            <v>0</v>
          </cell>
          <cell r="S18">
            <v>0</v>
          </cell>
          <cell r="T18">
            <v>0</v>
          </cell>
          <cell r="U18">
            <v>0</v>
          </cell>
          <cell r="V18">
            <v>0</v>
          </cell>
          <cell r="W18" t="str">
            <v>Vr.Cr.</v>
          </cell>
          <cell r="X18" t="str">
            <v>Vr.Cr.</v>
          </cell>
        </row>
        <row r="19">
          <cell r="A19">
            <v>101</v>
          </cell>
          <cell r="B19" t="str">
            <v>Walter Calis</v>
          </cell>
          <cell r="C19" t="str">
            <v>Argentina</v>
          </cell>
          <cell r="D19" t="str">
            <v>744255AC</v>
          </cell>
          <cell r="E19">
            <v>0</v>
          </cell>
          <cell r="F19">
            <v>6</v>
          </cell>
          <cell r="G19">
            <v>0.51805555555555505</v>
          </cell>
          <cell r="H19">
            <v>0.63819444444444395</v>
          </cell>
          <cell r="I19">
            <v>0.655555555555555</v>
          </cell>
          <cell r="J19">
            <v>168</v>
          </cell>
          <cell r="K19">
            <v>56.000000000000007</v>
          </cell>
          <cell r="L19">
            <v>44</v>
          </cell>
          <cell r="M19">
            <v>0</v>
          </cell>
          <cell r="N19">
            <v>0</v>
          </cell>
          <cell r="O19">
            <v>0</v>
          </cell>
          <cell r="P19">
            <v>0</v>
          </cell>
          <cell r="Q19" t="str">
            <v>Vr.Spr</v>
          </cell>
          <cell r="R19">
            <v>0</v>
          </cell>
          <cell r="S19">
            <v>0</v>
          </cell>
          <cell r="T19">
            <v>0</v>
          </cell>
          <cell r="U19">
            <v>0</v>
          </cell>
          <cell r="V19">
            <v>0</v>
          </cell>
          <cell r="W19">
            <v>0</v>
          </cell>
          <cell r="X19" t="str">
            <v>Vr.Spr</v>
          </cell>
        </row>
        <row r="20">
          <cell r="A20">
            <v>102</v>
          </cell>
          <cell r="B20" t="str">
            <v>Marlieze Krielaart</v>
          </cell>
          <cell r="C20" t="str">
            <v>Spock</v>
          </cell>
          <cell r="D20" t="str">
            <v>813435SK</v>
          </cell>
          <cell r="E20">
            <v>0</v>
          </cell>
          <cell r="F20">
            <v>5</v>
          </cell>
          <cell r="G20">
            <v>0.52291666666666603</v>
          </cell>
          <cell r="H20">
            <v>0.63958333333333295</v>
          </cell>
          <cell r="I20">
            <v>0.656944444444444</v>
          </cell>
          <cell r="J20">
            <v>191.5</v>
          </cell>
          <cell r="K20">
            <v>63.833333333333329</v>
          </cell>
          <cell r="L20">
            <v>36.200000000000003</v>
          </cell>
          <cell r="M20">
            <v>0</v>
          </cell>
          <cell r="N20">
            <v>16</v>
          </cell>
          <cell r="O20">
            <v>0</v>
          </cell>
          <cell r="P20">
            <v>16</v>
          </cell>
          <cell r="Q20">
            <v>0</v>
          </cell>
          <cell r="R20">
            <v>3.6111111111111114E-3</v>
          </cell>
          <cell r="S20">
            <v>0</v>
          </cell>
          <cell r="T20">
            <v>0</v>
          </cell>
          <cell r="U20">
            <v>0</v>
          </cell>
          <cell r="V20">
            <v>0</v>
          </cell>
          <cell r="W20">
            <v>0</v>
          </cell>
          <cell r="X20">
            <v>52.2</v>
          </cell>
        </row>
        <row r="21">
          <cell r="A21">
            <v>103</v>
          </cell>
          <cell r="B21" t="str">
            <v>Pleun de Weijer</v>
          </cell>
          <cell r="C21" t="str">
            <v>Gamorka P</v>
          </cell>
          <cell r="D21" t="str">
            <v>815303GW</v>
          </cell>
          <cell r="E21">
            <v>0</v>
          </cell>
          <cell r="F21">
            <v>6</v>
          </cell>
          <cell r="G21">
            <v>0.52291666666666603</v>
          </cell>
          <cell r="H21">
            <v>0.64097222222222205</v>
          </cell>
          <cell r="I21">
            <v>0.65833333333333299</v>
          </cell>
          <cell r="J21">
            <v>189.5</v>
          </cell>
          <cell r="K21">
            <v>63.166666666666671</v>
          </cell>
          <cell r="L21">
            <v>36.799999999999997</v>
          </cell>
          <cell r="M21">
            <v>0</v>
          </cell>
          <cell r="N21" t="str">
            <v>-</v>
          </cell>
          <cell r="O21">
            <v>0</v>
          </cell>
          <cell r="P21">
            <v>0</v>
          </cell>
          <cell r="Q21">
            <v>0</v>
          </cell>
          <cell r="R21">
            <v>3.8310185185185183E-3</v>
          </cell>
          <cell r="S21">
            <v>4</v>
          </cell>
          <cell r="T21">
            <v>0</v>
          </cell>
          <cell r="U21">
            <v>0</v>
          </cell>
          <cell r="V21">
            <v>4</v>
          </cell>
          <cell r="W21">
            <v>0</v>
          </cell>
          <cell r="X21">
            <v>40.799999999999997</v>
          </cell>
        </row>
        <row r="22">
          <cell r="A22">
            <v>104</v>
          </cell>
          <cell r="B22" t="str">
            <v>Joyce Roozenburg</v>
          </cell>
          <cell r="C22" t="str">
            <v>Valentijn</v>
          </cell>
          <cell r="D22" t="str">
            <v>813476VR</v>
          </cell>
          <cell r="E22">
            <v>0</v>
          </cell>
          <cell r="F22">
            <v>5</v>
          </cell>
          <cell r="G22">
            <v>0.52777777777777801</v>
          </cell>
          <cell r="H22">
            <v>0.64236111111111105</v>
          </cell>
          <cell r="I22">
            <v>0.65972222222222199</v>
          </cell>
          <cell r="J22">
            <v>166</v>
          </cell>
          <cell r="K22">
            <v>55.333333333333336</v>
          </cell>
          <cell r="L22">
            <v>44.7</v>
          </cell>
          <cell r="M22">
            <v>0</v>
          </cell>
          <cell r="N22">
            <v>4</v>
          </cell>
          <cell r="O22">
            <v>0</v>
          </cell>
          <cell r="P22">
            <v>4</v>
          </cell>
          <cell r="Q22">
            <v>0</v>
          </cell>
          <cell r="R22">
            <v>0</v>
          </cell>
          <cell r="S22">
            <v>0</v>
          </cell>
          <cell r="T22">
            <v>0</v>
          </cell>
          <cell r="U22">
            <v>0</v>
          </cell>
          <cell r="V22">
            <v>0</v>
          </cell>
          <cell r="W22" t="str">
            <v>3W.Cr</v>
          </cell>
          <cell r="X22" t="str">
            <v>3W.Cr</v>
          </cell>
        </row>
        <row r="23">
          <cell r="A23">
            <v>105</v>
          </cell>
          <cell r="B23">
            <v>0</v>
          </cell>
          <cell r="C23">
            <v>0</v>
          </cell>
          <cell r="D23">
            <v>0</v>
          </cell>
          <cell r="E23">
            <v>0</v>
          </cell>
          <cell r="F23">
            <v>6</v>
          </cell>
          <cell r="G23">
            <v>0.52777777777777801</v>
          </cell>
          <cell r="H23">
            <v>0.64375000000000004</v>
          </cell>
          <cell r="I23">
            <v>0.66111111111111098</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row>
        <row r="24">
          <cell r="A24">
            <v>106</v>
          </cell>
          <cell r="B24" t="str">
            <v>Wieke van der Vliet</v>
          </cell>
          <cell r="C24" t="str">
            <v>Evita</v>
          </cell>
          <cell r="D24" t="str">
            <v>723421 EV</v>
          </cell>
          <cell r="E24">
            <v>0</v>
          </cell>
          <cell r="F24">
            <v>5</v>
          </cell>
          <cell r="G24">
            <v>0.53263888888888899</v>
          </cell>
          <cell r="H24">
            <v>0.64513888888888904</v>
          </cell>
          <cell r="I24">
            <v>0.66249999999999998</v>
          </cell>
          <cell r="J24">
            <v>184</v>
          </cell>
          <cell r="K24">
            <v>61.333333333333329</v>
          </cell>
          <cell r="L24">
            <v>38.700000000000003</v>
          </cell>
          <cell r="M24">
            <v>0</v>
          </cell>
          <cell r="N24" t="str">
            <v>-</v>
          </cell>
          <cell r="O24">
            <v>0</v>
          </cell>
          <cell r="P24">
            <v>0</v>
          </cell>
          <cell r="Q24">
            <v>0</v>
          </cell>
          <cell r="R24">
            <v>3.6689814814814814E-3</v>
          </cell>
          <cell r="S24">
            <v>0</v>
          </cell>
          <cell r="T24">
            <v>0</v>
          </cell>
          <cell r="U24">
            <v>0</v>
          </cell>
          <cell r="V24">
            <v>0</v>
          </cell>
          <cell r="W24">
            <v>0</v>
          </cell>
          <cell r="X24">
            <v>38.700000000000003</v>
          </cell>
        </row>
        <row r="25">
          <cell r="A25">
            <v>107</v>
          </cell>
          <cell r="B25" t="str">
            <v>Melissa Wit</v>
          </cell>
          <cell r="C25" t="str">
            <v>Elcola D</v>
          </cell>
          <cell r="D25" t="str">
            <v>760934EW</v>
          </cell>
          <cell r="E25">
            <v>0</v>
          </cell>
          <cell r="F25">
            <v>6</v>
          </cell>
          <cell r="G25">
            <v>0.53263888888888899</v>
          </cell>
          <cell r="H25">
            <v>0.64652777777777803</v>
          </cell>
          <cell r="I25">
            <v>0.66388888888888897</v>
          </cell>
          <cell r="J25">
            <v>178</v>
          </cell>
          <cell r="K25">
            <v>59.333333333333336</v>
          </cell>
          <cell r="L25">
            <v>40.700000000000003</v>
          </cell>
          <cell r="M25">
            <v>0</v>
          </cell>
          <cell r="N25">
            <v>8</v>
          </cell>
          <cell r="O25">
            <v>0</v>
          </cell>
          <cell r="P25">
            <v>8</v>
          </cell>
          <cell r="Q25">
            <v>0</v>
          </cell>
          <cell r="R25">
            <v>3.9930555555555561E-3</v>
          </cell>
          <cell r="S25">
            <v>9.6000000000000014</v>
          </cell>
          <cell r="T25">
            <v>20</v>
          </cell>
          <cell r="U25">
            <v>0</v>
          </cell>
          <cell r="V25">
            <v>29.6</v>
          </cell>
          <cell r="W25">
            <v>0</v>
          </cell>
          <cell r="X25">
            <v>78.300000000000011</v>
          </cell>
        </row>
        <row r="26">
          <cell r="A26">
            <v>108</v>
          </cell>
          <cell r="B26">
            <v>0</v>
          </cell>
          <cell r="C26">
            <v>0</v>
          </cell>
          <cell r="D26">
            <v>0</v>
          </cell>
          <cell r="E26">
            <v>0</v>
          </cell>
          <cell r="F26">
            <v>5</v>
          </cell>
          <cell r="G26">
            <v>0.53749999999999998</v>
          </cell>
          <cell r="H26">
            <v>0.64791666666666703</v>
          </cell>
          <cell r="I26">
            <v>0.66527777777777797</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v>109</v>
          </cell>
          <cell r="B27">
            <v>0</v>
          </cell>
          <cell r="C27">
            <v>0</v>
          </cell>
          <cell r="D27">
            <v>0</v>
          </cell>
          <cell r="E27">
            <v>0</v>
          </cell>
          <cell r="F27">
            <v>6</v>
          </cell>
          <cell r="G27">
            <v>0.53749999999999998</v>
          </cell>
          <cell r="H27">
            <v>0.64930555555555503</v>
          </cell>
          <cell r="I27">
            <v>0.66666666666666696</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row>
        <row r="28">
          <cell r="A28">
            <v>110</v>
          </cell>
          <cell r="B28" t="str">
            <v>Katja de Leeuwen</v>
          </cell>
          <cell r="C28" t="str">
            <v>Gangster</v>
          </cell>
          <cell r="D28" t="str">
            <v>795453GL</v>
          </cell>
          <cell r="E28">
            <v>0</v>
          </cell>
          <cell r="F28">
            <v>5</v>
          </cell>
          <cell r="G28">
            <v>0.58125000000000004</v>
          </cell>
          <cell r="H28">
            <v>0.65069444444444402</v>
          </cell>
          <cell r="I28">
            <v>0.66805555555555496</v>
          </cell>
          <cell r="J28">
            <v>193.5</v>
          </cell>
          <cell r="K28">
            <v>64.5</v>
          </cell>
          <cell r="L28">
            <v>35.5</v>
          </cell>
          <cell r="M28">
            <v>0</v>
          </cell>
          <cell r="N28" t="str">
            <v>-</v>
          </cell>
          <cell r="O28">
            <v>0</v>
          </cell>
          <cell r="P28">
            <v>0</v>
          </cell>
          <cell r="Q28">
            <v>0</v>
          </cell>
          <cell r="R28">
            <v>3.9351851851851857E-3</v>
          </cell>
          <cell r="S28">
            <v>7.6000000000000005</v>
          </cell>
          <cell r="T28">
            <v>0</v>
          </cell>
          <cell r="U28">
            <v>0</v>
          </cell>
          <cell r="V28">
            <v>7.6000000000000005</v>
          </cell>
          <cell r="W28">
            <v>0</v>
          </cell>
          <cell r="X28">
            <v>43.1</v>
          </cell>
        </row>
        <row r="29">
          <cell r="A29">
            <v>111</v>
          </cell>
          <cell r="B29" t="str">
            <v>Laurie Peeters</v>
          </cell>
          <cell r="C29" t="str">
            <v>Gastrea</v>
          </cell>
          <cell r="D29" t="str">
            <v>822976GP</v>
          </cell>
          <cell r="E29">
            <v>0</v>
          </cell>
          <cell r="F29">
            <v>6</v>
          </cell>
          <cell r="G29">
            <v>0.54236111111111096</v>
          </cell>
          <cell r="H29">
            <v>0.65208333333333302</v>
          </cell>
          <cell r="I29">
            <v>0.66944444444444395</v>
          </cell>
          <cell r="J29">
            <v>184</v>
          </cell>
          <cell r="K29">
            <v>61.333333333333329</v>
          </cell>
          <cell r="L29">
            <v>38.700000000000003</v>
          </cell>
          <cell r="M29">
            <v>0</v>
          </cell>
          <cell r="N29">
            <v>4</v>
          </cell>
          <cell r="O29">
            <v>0</v>
          </cell>
          <cell r="P29">
            <v>4</v>
          </cell>
          <cell r="Q29">
            <v>0</v>
          </cell>
          <cell r="R29">
            <v>4.1435185185185186E-3</v>
          </cell>
          <cell r="S29">
            <v>14.8</v>
          </cell>
          <cell r="T29">
            <v>20</v>
          </cell>
          <cell r="U29">
            <v>0</v>
          </cell>
          <cell r="V29">
            <v>34.799999999999997</v>
          </cell>
          <cell r="W29">
            <v>0</v>
          </cell>
          <cell r="X29">
            <v>77.5</v>
          </cell>
        </row>
        <row r="30">
          <cell r="A30">
            <v>112</v>
          </cell>
          <cell r="B30">
            <v>0</v>
          </cell>
          <cell r="C30">
            <v>0</v>
          </cell>
          <cell r="D30">
            <v>0</v>
          </cell>
          <cell r="E30">
            <v>0</v>
          </cell>
          <cell r="F30">
            <v>5</v>
          </cell>
          <cell r="G30">
            <v>0.54722222222222205</v>
          </cell>
          <cell r="H30">
            <v>0.65347222222222201</v>
          </cell>
          <cell r="I30">
            <v>0.67083333333333295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row>
        <row r="31">
          <cell r="A31">
            <v>113</v>
          </cell>
          <cell r="B31" t="str">
            <v xml:space="preserve">Jos van der Weiden </v>
          </cell>
          <cell r="C31" t="str">
            <v>Caz van de Middenweg</v>
          </cell>
          <cell r="D31" t="str">
            <v>660631CW</v>
          </cell>
          <cell r="E31">
            <v>0</v>
          </cell>
          <cell r="F31">
            <v>6</v>
          </cell>
          <cell r="G31">
            <v>0.54722222222222205</v>
          </cell>
          <cell r="H31">
            <v>0.65486111111111101</v>
          </cell>
          <cell r="I31">
            <v>0.67222222222222205</v>
          </cell>
          <cell r="J31">
            <v>181.5</v>
          </cell>
          <cell r="K31">
            <v>60.5</v>
          </cell>
          <cell r="L31">
            <v>39.5</v>
          </cell>
          <cell r="M31">
            <v>0</v>
          </cell>
          <cell r="N31">
            <v>4</v>
          </cell>
          <cell r="O31">
            <v>0</v>
          </cell>
          <cell r="P31">
            <v>4</v>
          </cell>
          <cell r="Q31">
            <v>0</v>
          </cell>
          <cell r="R31">
            <v>4.2939814814814811E-3</v>
          </cell>
          <cell r="S31">
            <v>20</v>
          </cell>
          <cell r="T31">
            <v>60</v>
          </cell>
          <cell r="U31">
            <v>0</v>
          </cell>
          <cell r="V31">
            <v>80</v>
          </cell>
          <cell r="W31">
            <v>0</v>
          </cell>
          <cell r="X31">
            <v>123.5</v>
          </cell>
        </row>
        <row r="32">
          <cell r="A32">
            <v>114</v>
          </cell>
          <cell r="B32" t="str">
            <v>Marissa van den Burg</v>
          </cell>
          <cell r="C32" t="str">
            <v>Dolitha Z</v>
          </cell>
          <cell r="D32" t="str">
            <v xml:space="preserve"> 671885DB</v>
          </cell>
          <cell r="E32">
            <v>0</v>
          </cell>
          <cell r="F32">
            <v>5</v>
          </cell>
          <cell r="G32">
            <v>0.55208333333333304</v>
          </cell>
          <cell r="H32">
            <v>0.65625</v>
          </cell>
          <cell r="I32">
            <v>0.67361111111111105</v>
          </cell>
          <cell r="J32">
            <v>173.5</v>
          </cell>
          <cell r="K32">
            <v>57.833333333333336</v>
          </cell>
          <cell r="L32">
            <v>42.2</v>
          </cell>
          <cell r="M32">
            <v>0</v>
          </cell>
          <cell r="N32" t="str">
            <v>-</v>
          </cell>
          <cell r="O32">
            <v>0</v>
          </cell>
          <cell r="P32">
            <v>0</v>
          </cell>
          <cell r="Q32">
            <v>0</v>
          </cell>
          <cell r="R32">
            <v>3.9814814814814817E-3</v>
          </cell>
          <cell r="S32">
            <v>9.2000000000000011</v>
          </cell>
          <cell r="T32">
            <v>20</v>
          </cell>
          <cell r="U32">
            <v>0</v>
          </cell>
          <cell r="V32">
            <v>29.200000000000003</v>
          </cell>
          <cell r="W32">
            <v>0</v>
          </cell>
          <cell r="X32">
            <v>71.400000000000006</v>
          </cell>
        </row>
        <row r="33">
          <cell r="A33">
            <v>115</v>
          </cell>
          <cell r="B33">
            <v>0</v>
          </cell>
          <cell r="C33">
            <v>0</v>
          </cell>
          <cell r="D33">
            <v>0</v>
          </cell>
          <cell r="E33">
            <v>0</v>
          </cell>
          <cell r="F33">
            <v>6</v>
          </cell>
          <cell r="G33">
            <v>0.55208333333333304</v>
          </cell>
          <cell r="H33">
            <v>0.65763888888888899</v>
          </cell>
          <cell r="I33">
            <v>0.67500000000000004</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v>116</v>
          </cell>
          <cell r="B34">
            <v>0</v>
          </cell>
          <cell r="C34">
            <v>0</v>
          </cell>
          <cell r="D34">
            <v>0</v>
          </cell>
          <cell r="E34">
            <v>0</v>
          </cell>
          <cell r="F34">
            <v>5</v>
          </cell>
          <cell r="G34">
            <v>0.55694444444444402</v>
          </cell>
          <cell r="H34">
            <v>0.65902777777777799</v>
          </cell>
          <cell r="I34">
            <v>0.67638888888888904</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v>117</v>
          </cell>
          <cell r="B35" t="str">
            <v xml:space="preserve">Jan Sinnige </v>
          </cell>
          <cell r="C35" t="str">
            <v>Talouche</v>
          </cell>
          <cell r="D35" t="str">
            <v>716897TS</v>
          </cell>
          <cell r="E35">
            <v>0</v>
          </cell>
          <cell r="F35">
            <v>6</v>
          </cell>
          <cell r="G35">
            <v>0.55694444444444402</v>
          </cell>
          <cell r="H35">
            <v>0.66041666666666698</v>
          </cell>
          <cell r="I35">
            <v>0.67777777777777803</v>
          </cell>
          <cell r="J35">
            <v>167.5</v>
          </cell>
          <cell r="K35">
            <v>55.833333333333336</v>
          </cell>
          <cell r="L35">
            <v>44.2</v>
          </cell>
          <cell r="M35">
            <v>0</v>
          </cell>
          <cell r="N35" t="str">
            <v>-</v>
          </cell>
          <cell r="O35">
            <v>0</v>
          </cell>
          <cell r="P35">
            <v>0</v>
          </cell>
          <cell r="Q35">
            <v>0</v>
          </cell>
          <cell r="R35">
            <v>4.0046296296296297E-3</v>
          </cell>
          <cell r="S35">
            <v>10</v>
          </cell>
          <cell r="T35">
            <v>0</v>
          </cell>
          <cell r="U35">
            <v>0</v>
          </cell>
          <cell r="V35">
            <v>10</v>
          </cell>
          <cell r="W35">
            <v>0</v>
          </cell>
          <cell r="X35">
            <v>54.2</v>
          </cell>
        </row>
        <row r="36">
          <cell r="A36">
            <v>118</v>
          </cell>
          <cell r="B36">
            <v>0</v>
          </cell>
          <cell r="C36">
            <v>0</v>
          </cell>
          <cell r="D36">
            <v>0</v>
          </cell>
          <cell r="E36">
            <v>0</v>
          </cell>
          <cell r="F36">
            <v>5</v>
          </cell>
          <cell r="G36">
            <v>0.561805555555555</v>
          </cell>
          <cell r="H36">
            <v>0.66180555555555498</v>
          </cell>
          <cell r="I36">
            <v>0.67916666666666603</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v>119</v>
          </cell>
          <cell r="B37" t="str">
            <v>Pleun Driessen</v>
          </cell>
          <cell r="C37" t="str">
            <v>Pleun Driessen</v>
          </cell>
          <cell r="D37" t="str">
            <v>749135DD</v>
          </cell>
          <cell r="E37">
            <v>0</v>
          </cell>
          <cell r="F37">
            <v>6</v>
          </cell>
          <cell r="G37">
            <v>0.561805555555555</v>
          </cell>
          <cell r="H37">
            <v>0.66319444444444398</v>
          </cell>
          <cell r="I37">
            <v>0.68055555555555503</v>
          </cell>
          <cell r="J37">
            <v>179.5</v>
          </cell>
          <cell r="K37">
            <v>59.833333333333336</v>
          </cell>
          <cell r="L37">
            <v>40.200000000000003</v>
          </cell>
          <cell r="M37">
            <v>0</v>
          </cell>
          <cell r="N37" t="str">
            <v>-</v>
          </cell>
          <cell r="O37">
            <v>0</v>
          </cell>
          <cell r="P37">
            <v>0</v>
          </cell>
          <cell r="Q37">
            <v>0</v>
          </cell>
          <cell r="R37">
            <v>4.9768518518518521E-3</v>
          </cell>
          <cell r="S37">
            <v>43.6</v>
          </cell>
          <cell r="T37">
            <v>40</v>
          </cell>
          <cell r="U37">
            <v>0</v>
          </cell>
          <cell r="V37">
            <v>83.6</v>
          </cell>
          <cell r="W37">
            <v>0</v>
          </cell>
          <cell r="X37">
            <v>123.8</v>
          </cell>
        </row>
        <row r="38">
          <cell r="A38">
            <v>120</v>
          </cell>
          <cell r="B38" t="str">
            <v xml:space="preserve">Rowena de Weert </v>
          </cell>
          <cell r="C38" t="str">
            <v>Anne Rox Du Vlist Z</v>
          </cell>
          <cell r="D38" t="str">
            <v>739688AW</v>
          </cell>
          <cell r="E38">
            <v>0</v>
          </cell>
          <cell r="F38">
            <v>5</v>
          </cell>
          <cell r="G38">
            <v>0.56666666666666599</v>
          </cell>
          <cell r="H38">
            <v>0.66458333333333297</v>
          </cell>
          <cell r="I38">
            <v>0.68194444444444402</v>
          </cell>
          <cell r="J38">
            <v>193</v>
          </cell>
          <cell r="K38">
            <v>64.333333333333329</v>
          </cell>
          <cell r="L38">
            <v>35.700000000000003</v>
          </cell>
          <cell r="M38">
            <v>0</v>
          </cell>
          <cell r="N38" t="str">
            <v>-</v>
          </cell>
          <cell r="O38">
            <v>0</v>
          </cell>
          <cell r="P38">
            <v>0</v>
          </cell>
          <cell r="Q38">
            <v>0</v>
          </cell>
          <cell r="R38">
            <v>3.5995370370370369E-3</v>
          </cell>
          <cell r="S38">
            <v>0</v>
          </cell>
          <cell r="T38">
            <v>0</v>
          </cell>
          <cell r="U38">
            <v>0</v>
          </cell>
          <cell r="V38">
            <v>0</v>
          </cell>
          <cell r="W38">
            <v>0</v>
          </cell>
          <cell r="X38">
            <v>35.700000000000003</v>
          </cell>
        </row>
        <row r="39">
          <cell r="A39">
            <v>121</v>
          </cell>
          <cell r="B39" t="str">
            <v>Wendy Heck</v>
          </cell>
          <cell r="C39" t="str">
            <v>Delote M</v>
          </cell>
          <cell r="D39" t="str">
            <v>647365DH</v>
          </cell>
          <cell r="E39">
            <v>0</v>
          </cell>
          <cell r="F39">
            <v>6</v>
          </cell>
          <cell r="G39">
            <v>0.58611111111111114</v>
          </cell>
          <cell r="H39">
            <v>0.66597222222222197</v>
          </cell>
          <cell r="I39">
            <v>0.68333333333333302</v>
          </cell>
          <cell r="J39">
            <v>202</v>
          </cell>
          <cell r="K39">
            <v>67.333333333333329</v>
          </cell>
          <cell r="L39">
            <v>32.700000000000003</v>
          </cell>
          <cell r="M39">
            <v>0</v>
          </cell>
          <cell r="N39" t="str">
            <v>-</v>
          </cell>
          <cell r="O39">
            <v>0</v>
          </cell>
          <cell r="P39">
            <v>0</v>
          </cell>
          <cell r="Q39">
            <v>0</v>
          </cell>
          <cell r="R39">
            <v>3.5763888888888894E-3</v>
          </cell>
          <cell r="S39">
            <v>0</v>
          </cell>
          <cell r="T39">
            <v>0</v>
          </cell>
          <cell r="U39">
            <v>0</v>
          </cell>
          <cell r="V39">
            <v>0</v>
          </cell>
          <cell r="W39">
            <v>0</v>
          </cell>
          <cell r="X39">
            <v>32.700000000000003</v>
          </cell>
        </row>
        <row r="40">
          <cell r="A40">
            <v>122</v>
          </cell>
          <cell r="B40" t="str">
            <v>Indira Jussen</v>
          </cell>
          <cell r="C40" t="str">
            <v>Quaresta Z</v>
          </cell>
          <cell r="D40" t="str">
            <v>755598QJ</v>
          </cell>
          <cell r="E40">
            <v>0</v>
          </cell>
          <cell r="F40">
            <v>5</v>
          </cell>
          <cell r="G40">
            <v>0.57152777777777797</v>
          </cell>
          <cell r="H40">
            <v>0.66736111111111096</v>
          </cell>
          <cell r="I40">
            <v>0.68472222222222201</v>
          </cell>
          <cell r="J40">
            <v>187.5</v>
          </cell>
          <cell r="K40">
            <v>62.5</v>
          </cell>
          <cell r="L40">
            <v>37.5</v>
          </cell>
          <cell r="M40">
            <v>0</v>
          </cell>
          <cell r="N40" t="str">
            <v>-</v>
          </cell>
          <cell r="O40">
            <v>0</v>
          </cell>
          <cell r="P40">
            <v>0</v>
          </cell>
          <cell r="Q40">
            <v>0</v>
          </cell>
          <cell r="R40">
            <v>5.2199074074074066E-3</v>
          </cell>
          <cell r="S40">
            <v>52</v>
          </cell>
          <cell r="T40">
            <v>20</v>
          </cell>
          <cell r="U40">
            <v>0</v>
          </cell>
          <cell r="V40">
            <v>72</v>
          </cell>
          <cell r="W40">
            <v>0</v>
          </cell>
          <cell r="X40">
            <v>109.5</v>
          </cell>
        </row>
        <row r="41">
          <cell r="A41">
            <v>123</v>
          </cell>
          <cell r="B41" t="str">
            <v>Esmeralda van Kranenburg</v>
          </cell>
          <cell r="C41" t="str">
            <v>Fearless</v>
          </cell>
          <cell r="D41" t="str">
            <v>765867FK</v>
          </cell>
          <cell r="E41">
            <v>0</v>
          </cell>
          <cell r="F41">
            <v>6</v>
          </cell>
          <cell r="G41">
            <v>0.57152777777777797</v>
          </cell>
          <cell r="H41">
            <v>0.66874999999999996</v>
          </cell>
          <cell r="I41">
            <v>0.68611111111111101</v>
          </cell>
          <cell r="J41">
            <v>200.5</v>
          </cell>
          <cell r="K41">
            <v>66.833333333333329</v>
          </cell>
          <cell r="L41">
            <v>33.200000000000003</v>
          </cell>
          <cell r="M41">
            <v>0</v>
          </cell>
          <cell r="N41">
            <v>4</v>
          </cell>
          <cell r="O41">
            <v>0</v>
          </cell>
          <cell r="P41">
            <v>4</v>
          </cell>
          <cell r="Q41">
            <v>0</v>
          </cell>
          <cell r="R41">
            <v>0</v>
          </cell>
          <cell r="S41">
            <v>0</v>
          </cell>
          <cell r="T41">
            <v>0</v>
          </cell>
          <cell r="U41">
            <v>0</v>
          </cell>
          <cell r="V41">
            <v>0</v>
          </cell>
          <cell r="W41" t="str">
            <v>Vr.V.Cr</v>
          </cell>
          <cell r="X41" t="str">
            <v>Vr.V.Cr</v>
          </cell>
        </row>
        <row r="42">
          <cell r="A42">
            <v>124</v>
          </cell>
          <cell r="B42" t="str">
            <v>Nanda Wattjes</v>
          </cell>
          <cell r="C42" t="str">
            <v>CJ</v>
          </cell>
          <cell r="D42" t="str">
            <v>770556CW</v>
          </cell>
          <cell r="E42">
            <v>0</v>
          </cell>
          <cell r="F42">
            <v>5</v>
          </cell>
          <cell r="G42">
            <v>0.57638888888888895</v>
          </cell>
          <cell r="H42">
            <v>0.67013888888888895</v>
          </cell>
          <cell r="I42">
            <v>0.6875</v>
          </cell>
          <cell r="J42">
            <v>184.5</v>
          </cell>
          <cell r="K42">
            <v>61.5</v>
          </cell>
          <cell r="L42">
            <v>38.5</v>
          </cell>
          <cell r="M42">
            <v>0</v>
          </cell>
          <cell r="N42" t="str">
            <v>-</v>
          </cell>
          <cell r="O42">
            <v>0</v>
          </cell>
          <cell r="P42">
            <v>0</v>
          </cell>
          <cell r="Q42">
            <v>0</v>
          </cell>
          <cell r="R42">
            <v>3.4606481481481485E-3</v>
          </cell>
          <cell r="S42">
            <v>0.8</v>
          </cell>
          <cell r="T42">
            <v>0</v>
          </cell>
          <cell r="U42">
            <v>0</v>
          </cell>
          <cell r="V42">
            <v>0.8</v>
          </cell>
          <cell r="W42">
            <v>0</v>
          </cell>
          <cell r="X42">
            <v>39.299999999999997</v>
          </cell>
        </row>
        <row r="43">
          <cell r="A43">
            <v>125</v>
          </cell>
          <cell r="B43">
            <v>0</v>
          </cell>
          <cell r="C43">
            <v>0</v>
          </cell>
          <cell r="D43">
            <v>0</v>
          </cell>
          <cell r="E43">
            <v>0</v>
          </cell>
          <cell r="F43">
            <v>6</v>
          </cell>
          <cell r="G43">
            <v>0.57638888888888895</v>
          </cell>
          <cell r="H43">
            <v>0.67152777777777795</v>
          </cell>
          <cell r="I43">
            <v>0.68888888888888899</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row>
        <row r="44">
          <cell r="A44">
            <v>126</v>
          </cell>
          <cell r="B44" t="str">
            <v xml:space="preserve">Elaine Pen </v>
          </cell>
          <cell r="C44" t="str">
            <v>Victor</v>
          </cell>
          <cell r="D44" t="str">
            <v>849542VP</v>
          </cell>
          <cell r="E44">
            <v>0</v>
          </cell>
          <cell r="F44">
            <v>5</v>
          </cell>
          <cell r="G44">
            <v>0.54236111111111118</v>
          </cell>
          <cell r="H44">
            <v>0.67291666666666605</v>
          </cell>
          <cell r="I44">
            <v>0.69027777777777799</v>
          </cell>
          <cell r="J44">
            <v>198.5</v>
          </cell>
          <cell r="K44">
            <v>66.166666666666657</v>
          </cell>
          <cell r="L44">
            <v>33.799999999999997</v>
          </cell>
          <cell r="M44">
            <v>0</v>
          </cell>
          <cell r="N44" t="str">
            <v>-</v>
          </cell>
          <cell r="O44">
            <v>0</v>
          </cell>
          <cell r="P44">
            <v>0</v>
          </cell>
          <cell r="Q44">
            <v>0</v>
          </cell>
          <cell r="R44">
            <v>4.4444444444444444E-3</v>
          </cell>
          <cell r="S44">
            <v>25.200000000000003</v>
          </cell>
          <cell r="T44">
            <v>60</v>
          </cell>
          <cell r="U44">
            <v>0</v>
          </cell>
          <cell r="V44">
            <v>85.2</v>
          </cell>
          <cell r="W44">
            <v>0</v>
          </cell>
          <cell r="X44">
            <v>119</v>
          </cell>
        </row>
        <row r="45">
          <cell r="A45">
            <v>127</v>
          </cell>
          <cell r="B45" t="str">
            <v>Rene van der Loo</v>
          </cell>
          <cell r="C45" t="str">
            <v>For Pleasure</v>
          </cell>
          <cell r="D45" t="str">
            <v>751793FL</v>
          </cell>
          <cell r="E45">
            <v>0</v>
          </cell>
          <cell r="F45">
            <v>6</v>
          </cell>
          <cell r="G45">
            <v>0.58125000000000004</v>
          </cell>
          <cell r="H45">
            <v>0.67430555555555505</v>
          </cell>
          <cell r="I45">
            <v>0.69166666666666599</v>
          </cell>
          <cell r="J45">
            <v>190</v>
          </cell>
          <cell r="K45">
            <v>63.333333333333329</v>
          </cell>
          <cell r="L45">
            <v>36.700000000000003</v>
          </cell>
          <cell r="M45">
            <v>0</v>
          </cell>
          <cell r="N45" t="str">
            <v>-</v>
          </cell>
          <cell r="O45">
            <v>0</v>
          </cell>
          <cell r="P45">
            <v>0</v>
          </cell>
          <cell r="Q45">
            <v>0</v>
          </cell>
          <cell r="R45">
            <v>3.6805555555555554E-3</v>
          </cell>
          <cell r="S45">
            <v>0</v>
          </cell>
          <cell r="T45">
            <v>0</v>
          </cell>
          <cell r="U45">
            <v>0</v>
          </cell>
          <cell r="V45">
            <v>0</v>
          </cell>
          <cell r="W45">
            <v>0</v>
          </cell>
          <cell r="X45">
            <v>36.700000000000003</v>
          </cell>
        </row>
        <row r="46">
          <cell r="A46">
            <v>128</v>
          </cell>
          <cell r="B46" t="str">
            <v>Sophie Postma</v>
          </cell>
          <cell r="C46" t="str">
            <v>Blof</v>
          </cell>
          <cell r="D46" t="str">
            <v>850349BP</v>
          </cell>
          <cell r="E46">
            <v>0</v>
          </cell>
          <cell r="F46">
            <v>5</v>
          </cell>
          <cell r="G46">
            <v>0.58611111111111103</v>
          </cell>
          <cell r="H46">
            <v>0.67569444444444404</v>
          </cell>
          <cell r="I46">
            <v>0.69305555555555498</v>
          </cell>
          <cell r="J46">
            <v>194</v>
          </cell>
          <cell r="K46">
            <v>64.666666666666657</v>
          </cell>
          <cell r="L46">
            <v>35.299999999999997</v>
          </cell>
          <cell r="M46">
            <v>0</v>
          </cell>
          <cell r="N46" t="str">
            <v>-</v>
          </cell>
          <cell r="O46">
            <v>0</v>
          </cell>
          <cell r="P46">
            <v>0</v>
          </cell>
          <cell r="Q46">
            <v>0</v>
          </cell>
          <cell r="R46">
            <v>3.5648148148148154E-3</v>
          </cell>
          <cell r="S46">
            <v>0</v>
          </cell>
          <cell r="T46">
            <v>0</v>
          </cell>
          <cell r="U46">
            <v>0</v>
          </cell>
          <cell r="V46">
            <v>0</v>
          </cell>
          <cell r="W46">
            <v>0</v>
          </cell>
          <cell r="X46">
            <v>35.299999999999997</v>
          </cell>
        </row>
        <row r="47">
          <cell r="A47">
            <v>129</v>
          </cell>
          <cell r="B47" t="str">
            <v>Jan-Willem  Pleijsier</v>
          </cell>
          <cell r="C47" t="str">
            <v>Dopharma's Faratique</v>
          </cell>
          <cell r="D47" t="str">
            <v>824697DP</v>
          </cell>
          <cell r="E47">
            <v>0</v>
          </cell>
          <cell r="F47">
            <v>6</v>
          </cell>
          <cell r="G47">
            <v>0.56666666666666665</v>
          </cell>
          <cell r="H47">
            <v>0.67708333333333304</v>
          </cell>
          <cell r="I47">
            <v>0.69444444444444398</v>
          </cell>
          <cell r="J47">
            <v>173.5</v>
          </cell>
          <cell r="K47">
            <v>57.833333333333336</v>
          </cell>
          <cell r="L47">
            <v>42.2</v>
          </cell>
          <cell r="M47">
            <v>0</v>
          </cell>
          <cell r="N47" t="str">
            <v>-</v>
          </cell>
          <cell r="O47">
            <v>0</v>
          </cell>
          <cell r="P47">
            <v>0</v>
          </cell>
          <cell r="Q47">
            <v>0</v>
          </cell>
          <cell r="R47">
            <v>3.9930555555555561E-3</v>
          </cell>
          <cell r="S47">
            <v>9.6000000000000014</v>
          </cell>
          <cell r="T47">
            <v>0</v>
          </cell>
          <cell r="U47">
            <v>0</v>
          </cell>
          <cell r="V47">
            <v>9.6000000000000014</v>
          </cell>
          <cell r="W47">
            <v>0</v>
          </cell>
          <cell r="X47">
            <v>51.800000000000004</v>
          </cell>
        </row>
        <row r="48">
          <cell r="A48">
            <v>130</v>
          </cell>
          <cell r="B48" t="str">
            <v>Cathy Venstra</v>
          </cell>
          <cell r="C48" t="str">
            <v>Quibus Z</v>
          </cell>
          <cell r="D48" t="str">
            <v>543743QV</v>
          </cell>
          <cell r="E48">
            <v>0</v>
          </cell>
          <cell r="F48">
            <v>5</v>
          </cell>
          <cell r="G48">
            <v>0.59097222222222201</v>
          </cell>
          <cell r="H48">
            <v>0.67847222222222203</v>
          </cell>
          <cell r="I48">
            <v>0.69583333333333297</v>
          </cell>
          <cell r="J48">
            <v>180.5</v>
          </cell>
          <cell r="K48">
            <v>60.166666666666671</v>
          </cell>
          <cell r="L48">
            <v>39.799999999999997</v>
          </cell>
          <cell r="M48">
            <v>0</v>
          </cell>
          <cell r="N48">
            <v>4</v>
          </cell>
          <cell r="O48">
            <v>0</v>
          </cell>
          <cell r="P48">
            <v>4</v>
          </cell>
          <cell r="Q48">
            <v>0</v>
          </cell>
          <cell r="R48">
            <v>4.6296296296296302E-3</v>
          </cell>
          <cell r="S48">
            <v>31.6</v>
          </cell>
          <cell r="T48">
            <v>20</v>
          </cell>
          <cell r="U48">
            <v>0</v>
          </cell>
          <cell r="V48">
            <v>51.6</v>
          </cell>
          <cell r="W48">
            <v>0</v>
          </cell>
          <cell r="X48">
            <v>95.4</v>
          </cell>
        </row>
        <row r="49">
          <cell r="A49">
            <v>131</v>
          </cell>
          <cell r="B49" t="str">
            <v>Djolinda Aarsen</v>
          </cell>
          <cell r="C49" t="str">
            <v>Dionysius de W</v>
          </cell>
          <cell r="D49" t="str">
            <v>817912DA</v>
          </cell>
          <cell r="E49">
            <v>0</v>
          </cell>
          <cell r="F49">
            <v>6</v>
          </cell>
          <cell r="G49">
            <v>0.59097222222222201</v>
          </cell>
          <cell r="H49">
            <v>0.67986111111111103</v>
          </cell>
          <cell r="I49">
            <v>0.69722222222222197</v>
          </cell>
          <cell r="J49">
            <v>184</v>
          </cell>
          <cell r="K49">
            <v>61.333333333333329</v>
          </cell>
          <cell r="L49">
            <v>38.700000000000003</v>
          </cell>
          <cell r="M49">
            <v>0</v>
          </cell>
          <cell r="N49" t="str">
            <v>-</v>
          </cell>
          <cell r="O49">
            <v>0</v>
          </cell>
          <cell r="P49">
            <v>0</v>
          </cell>
          <cell r="Q49">
            <v>0</v>
          </cell>
          <cell r="R49">
            <v>3.645833333333333E-3</v>
          </cell>
          <cell r="S49">
            <v>0</v>
          </cell>
          <cell r="T49">
            <v>0</v>
          </cell>
          <cell r="U49">
            <v>0</v>
          </cell>
          <cell r="V49">
            <v>0</v>
          </cell>
          <cell r="W49">
            <v>0</v>
          </cell>
          <cell r="X49">
            <v>38.700000000000003</v>
          </cell>
        </row>
        <row r="50">
          <cell r="A50">
            <v>132</v>
          </cell>
          <cell r="B50">
            <v>0</v>
          </cell>
          <cell r="C50">
            <v>0</v>
          </cell>
          <cell r="D50">
            <v>0</v>
          </cell>
          <cell r="E50">
            <v>0</v>
          </cell>
          <cell r="F50">
            <v>5</v>
          </cell>
          <cell r="G50">
            <v>0.59583333333333299</v>
          </cell>
          <cell r="H50">
            <v>0.68125000000000002</v>
          </cell>
          <cell r="I50">
            <v>0.69861111111111096</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v>133</v>
          </cell>
          <cell r="B51" t="str">
            <v>Simone Mascini</v>
          </cell>
          <cell r="C51" t="str">
            <v>Fortune</v>
          </cell>
          <cell r="D51" t="str">
            <v>734918FM</v>
          </cell>
          <cell r="E51" t="str">
            <v>X</v>
          </cell>
          <cell r="F51">
            <v>6</v>
          </cell>
          <cell r="G51">
            <v>0.59583333333333299</v>
          </cell>
          <cell r="H51">
            <v>0.68263888888888902</v>
          </cell>
          <cell r="I51">
            <v>0.7</v>
          </cell>
          <cell r="J51">
            <v>183.5</v>
          </cell>
          <cell r="K51">
            <v>61.166666666666671</v>
          </cell>
          <cell r="L51">
            <v>38.799999999999997</v>
          </cell>
          <cell r="M51">
            <v>0</v>
          </cell>
          <cell r="N51" t="str">
            <v>-</v>
          </cell>
          <cell r="O51">
            <v>0</v>
          </cell>
          <cell r="P51">
            <v>0</v>
          </cell>
          <cell r="Q51">
            <v>0</v>
          </cell>
          <cell r="R51">
            <v>5.115740740740741E-3</v>
          </cell>
          <cell r="S51">
            <v>48.400000000000006</v>
          </cell>
          <cell r="T51">
            <v>0</v>
          </cell>
          <cell r="U51">
            <v>0</v>
          </cell>
          <cell r="V51">
            <v>48.400000000000006</v>
          </cell>
          <cell r="W51" t="str">
            <v>FP.Cr.</v>
          </cell>
          <cell r="X51" t="str">
            <v>FP.Cr.</v>
          </cell>
        </row>
        <row r="52">
          <cell r="A52">
            <v>134</v>
          </cell>
          <cell r="B52" t="str">
            <v>Nina Biel</v>
          </cell>
          <cell r="C52" t="str">
            <v>Scarlett Rose</v>
          </cell>
          <cell r="D52" t="str">
            <v>828485SB</v>
          </cell>
          <cell r="E52">
            <v>0</v>
          </cell>
          <cell r="F52">
            <v>5</v>
          </cell>
          <cell r="G52">
            <v>0.60069444444444398</v>
          </cell>
          <cell r="H52">
            <v>0.68402777777777801</v>
          </cell>
          <cell r="I52">
            <v>0.70138888888888895</v>
          </cell>
          <cell r="J52">
            <v>178</v>
          </cell>
          <cell r="K52">
            <v>59.333333333333336</v>
          </cell>
          <cell r="L52">
            <v>40.700000000000003</v>
          </cell>
          <cell r="M52">
            <v>0</v>
          </cell>
          <cell r="N52" t="str">
            <v>-</v>
          </cell>
          <cell r="O52">
            <v>0</v>
          </cell>
          <cell r="P52">
            <v>0</v>
          </cell>
          <cell r="Q52">
            <v>0</v>
          </cell>
          <cell r="R52">
            <v>0</v>
          </cell>
          <cell r="S52">
            <v>0</v>
          </cell>
          <cell r="T52">
            <v>0</v>
          </cell>
          <cell r="U52">
            <v>0</v>
          </cell>
          <cell r="V52">
            <v>0</v>
          </cell>
          <cell r="W52" t="str">
            <v>Vr.V.Cr</v>
          </cell>
          <cell r="X52" t="str">
            <v>Vr.V.Cr</v>
          </cell>
        </row>
        <row r="53">
          <cell r="A53">
            <v>135</v>
          </cell>
          <cell r="B53" t="str">
            <v>Fran Oostermeyer</v>
          </cell>
          <cell r="C53" t="str">
            <v>Un de Neipo</v>
          </cell>
          <cell r="D53" t="str">
            <v>788311UO</v>
          </cell>
          <cell r="E53">
            <v>0</v>
          </cell>
          <cell r="F53">
            <v>6</v>
          </cell>
          <cell r="G53">
            <v>0.60069444444444398</v>
          </cell>
          <cell r="H53">
            <v>0.68541666666666601</v>
          </cell>
          <cell r="I53">
            <v>0.70277777777777795</v>
          </cell>
          <cell r="J53">
            <v>184.5</v>
          </cell>
          <cell r="K53">
            <v>61.5</v>
          </cell>
          <cell r="L53">
            <v>38.5</v>
          </cell>
          <cell r="M53">
            <v>0</v>
          </cell>
          <cell r="N53" t="str">
            <v>-</v>
          </cell>
          <cell r="O53">
            <v>0</v>
          </cell>
          <cell r="P53">
            <v>0</v>
          </cell>
          <cell r="Q53">
            <v>0</v>
          </cell>
          <cell r="R53">
            <v>0</v>
          </cell>
          <cell r="S53">
            <v>0</v>
          </cell>
          <cell r="T53">
            <v>20</v>
          </cell>
          <cell r="U53">
            <v>0</v>
          </cell>
          <cell r="V53">
            <v>20</v>
          </cell>
          <cell r="W53" t="str">
            <v>Vr.Cr.</v>
          </cell>
          <cell r="X53" t="str">
            <v>Vr.Cr.</v>
          </cell>
        </row>
        <row r="54">
          <cell r="A54">
            <v>136</v>
          </cell>
          <cell r="B54" t="str">
            <v>Nikki van den Berg</v>
          </cell>
          <cell r="C54" t="str">
            <v>Joya di Unaniem</v>
          </cell>
          <cell r="D54" t="str">
            <v>726098JB</v>
          </cell>
          <cell r="E54">
            <v>0</v>
          </cell>
          <cell r="F54">
            <v>5</v>
          </cell>
          <cell r="G54">
            <v>0.60555555555555496</v>
          </cell>
          <cell r="H54">
            <v>0.686805555555555</v>
          </cell>
          <cell r="I54">
            <v>0.70416666666666605</v>
          </cell>
          <cell r="J54">
            <v>183</v>
          </cell>
          <cell r="K54">
            <v>61</v>
          </cell>
          <cell r="L54">
            <v>39</v>
          </cell>
          <cell r="M54">
            <v>0</v>
          </cell>
          <cell r="N54">
            <v>4</v>
          </cell>
          <cell r="O54">
            <v>0</v>
          </cell>
          <cell r="P54">
            <v>4</v>
          </cell>
          <cell r="Q54">
            <v>0</v>
          </cell>
          <cell r="R54">
            <v>3.9236111111111112E-3</v>
          </cell>
          <cell r="S54">
            <v>7.2</v>
          </cell>
          <cell r="T54">
            <v>20</v>
          </cell>
          <cell r="U54">
            <v>0</v>
          </cell>
          <cell r="V54">
            <v>27.2</v>
          </cell>
          <cell r="W54">
            <v>0</v>
          </cell>
          <cell r="X54">
            <v>70.2</v>
          </cell>
        </row>
        <row r="55">
          <cell r="A55">
            <v>137</v>
          </cell>
          <cell r="B55">
            <v>0</v>
          </cell>
          <cell r="C55">
            <v>0</v>
          </cell>
          <cell r="D55">
            <v>0</v>
          </cell>
          <cell r="E55">
            <v>0</v>
          </cell>
          <cell r="F55">
            <v>6</v>
          </cell>
          <cell r="G55">
            <v>0.60555555555555496</v>
          </cell>
          <cell r="H55">
            <v>0.688194444444444</v>
          </cell>
          <cell r="I55">
            <v>0.70555555555555505</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row>
        <row r="56">
          <cell r="A56">
            <v>138</v>
          </cell>
          <cell r="B56" t="str">
            <v>Maud Woestenburg</v>
          </cell>
          <cell r="C56" t="str">
            <v>Sjanne</v>
          </cell>
          <cell r="D56" t="str">
            <v>577106SW</v>
          </cell>
          <cell r="E56">
            <v>0</v>
          </cell>
          <cell r="F56">
            <v>5</v>
          </cell>
          <cell r="G56">
            <v>0.61041666666666705</v>
          </cell>
          <cell r="H56">
            <v>0.68958333333333299</v>
          </cell>
          <cell r="I56">
            <v>0.70694444444444404</v>
          </cell>
          <cell r="J56">
            <v>188.5</v>
          </cell>
          <cell r="K56">
            <v>62.833333333333329</v>
          </cell>
          <cell r="L56">
            <v>37.200000000000003</v>
          </cell>
          <cell r="M56">
            <v>0</v>
          </cell>
          <cell r="N56">
            <v>4</v>
          </cell>
          <cell r="O56">
            <v>0</v>
          </cell>
          <cell r="P56">
            <v>4</v>
          </cell>
          <cell r="Q56">
            <v>0</v>
          </cell>
          <cell r="R56">
            <v>3.7731481481481483E-3</v>
          </cell>
          <cell r="S56">
            <v>2</v>
          </cell>
          <cell r="T56">
            <v>0</v>
          </cell>
          <cell r="U56">
            <v>0</v>
          </cell>
          <cell r="V56">
            <v>2</v>
          </cell>
          <cell r="W56">
            <v>0</v>
          </cell>
          <cell r="X56">
            <v>43.2</v>
          </cell>
        </row>
        <row r="57">
          <cell r="A57">
            <v>139</v>
          </cell>
          <cell r="B57">
            <v>0</v>
          </cell>
          <cell r="C57">
            <v>0</v>
          </cell>
          <cell r="D57">
            <v>0</v>
          </cell>
          <cell r="E57">
            <v>0</v>
          </cell>
          <cell r="F57">
            <v>6</v>
          </cell>
          <cell r="G57">
            <v>0.61041666666666705</v>
          </cell>
          <cell r="H57">
            <v>0.69097222222222199</v>
          </cell>
          <cell r="I57">
            <v>0.70833333333333304</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row>
        <row r="58">
          <cell r="A58">
            <v>140</v>
          </cell>
          <cell r="B58" t="str">
            <v>Nikita van Turenhout</v>
          </cell>
          <cell r="C58" t="str">
            <v>Equantico</v>
          </cell>
          <cell r="D58" t="str">
            <v>700884ET</v>
          </cell>
          <cell r="E58">
            <v>0</v>
          </cell>
          <cell r="F58">
            <v>5</v>
          </cell>
          <cell r="G58">
            <v>0.61527777777777803</v>
          </cell>
          <cell r="H58">
            <v>0.69236111111111098</v>
          </cell>
          <cell r="I58">
            <v>0.70972222222222203</v>
          </cell>
          <cell r="J58">
            <v>201.5</v>
          </cell>
          <cell r="K58">
            <v>67.166666666666657</v>
          </cell>
          <cell r="L58">
            <v>32.799999999999997</v>
          </cell>
          <cell r="M58">
            <v>0</v>
          </cell>
          <cell r="N58">
            <v>8</v>
          </cell>
          <cell r="O58">
            <v>0</v>
          </cell>
          <cell r="P58">
            <v>8</v>
          </cell>
          <cell r="Q58">
            <v>0</v>
          </cell>
          <cell r="R58">
            <v>0</v>
          </cell>
          <cell r="S58">
            <v>0</v>
          </cell>
          <cell r="T58">
            <v>0</v>
          </cell>
          <cell r="U58">
            <v>0</v>
          </cell>
          <cell r="V58">
            <v>0</v>
          </cell>
          <cell r="W58" t="str">
            <v>Vr.V.Cr</v>
          </cell>
          <cell r="X58" t="str">
            <v>Vr.V.Cr</v>
          </cell>
        </row>
        <row r="59">
          <cell r="A59">
            <v>141</v>
          </cell>
          <cell r="B59" t="str">
            <v>Susanna Tan</v>
          </cell>
          <cell r="C59" t="str">
            <v>Umpy</v>
          </cell>
          <cell r="D59" t="str">
            <v>631523UT</v>
          </cell>
          <cell r="E59">
            <v>0</v>
          </cell>
          <cell r="F59">
            <v>6</v>
          </cell>
          <cell r="G59">
            <v>0.61527777777777803</v>
          </cell>
          <cell r="H59">
            <v>0.69374999999999998</v>
          </cell>
          <cell r="I59">
            <v>0.71111111111111103</v>
          </cell>
          <cell r="J59">
            <v>190.5</v>
          </cell>
          <cell r="K59">
            <v>63.5</v>
          </cell>
          <cell r="L59">
            <v>36.5</v>
          </cell>
          <cell r="M59">
            <v>0</v>
          </cell>
          <cell r="N59" t="str">
            <v>-</v>
          </cell>
          <cell r="O59">
            <v>0</v>
          </cell>
          <cell r="P59">
            <v>0</v>
          </cell>
          <cell r="Q59">
            <v>0</v>
          </cell>
          <cell r="R59">
            <v>3.9583333333333337E-3</v>
          </cell>
          <cell r="S59">
            <v>8.4</v>
          </cell>
          <cell r="T59">
            <v>40</v>
          </cell>
          <cell r="U59">
            <v>0</v>
          </cell>
          <cell r="V59">
            <v>48.4</v>
          </cell>
          <cell r="W59">
            <v>0</v>
          </cell>
          <cell r="X59">
            <v>84.9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ooglandflorinoor@hotmail.com" TargetMode="External"/><Relationship Id="rId3" Type="http://schemas.openxmlformats.org/officeDocument/2006/relationships/hyperlink" Target="mailto:anne-xin.boere@outlook.com" TargetMode="External"/><Relationship Id="rId7" Type="http://schemas.openxmlformats.org/officeDocument/2006/relationships/hyperlink" Target="mailto:marijeboersma@live.nl" TargetMode="External"/><Relationship Id="rId2" Type="http://schemas.openxmlformats.org/officeDocument/2006/relationships/hyperlink" Target="mailto:suzannedeheus@gmail.com" TargetMode="External"/><Relationship Id="rId1" Type="http://schemas.openxmlformats.org/officeDocument/2006/relationships/hyperlink" Target="mailto:rijkje@deventit.nl" TargetMode="External"/><Relationship Id="rId6" Type="http://schemas.openxmlformats.org/officeDocument/2006/relationships/hyperlink" Target="mailto:colet_vanvliet@hotmail.com" TargetMode="External"/><Relationship Id="rId11" Type="http://schemas.openxmlformats.org/officeDocument/2006/relationships/printerSettings" Target="../printerSettings/printerSettings1.bin"/><Relationship Id="rId5" Type="http://schemas.openxmlformats.org/officeDocument/2006/relationships/hyperlink" Target="mailto:wedstrijdenstallozeman@hotmail.com" TargetMode="External"/><Relationship Id="rId10" Type="http://schemas.openxmlformats.org/officeDocument/2006/relationships/hyperlink" Target="mailto:lynndybiona@hotmail.com" TargetMode="External"/><Relationship Id="rId4" Type="http://schemas.openxmlformats.org/officeDocument/2006/relationships/hyperlink" Target="mailto:joelanveerman@hotmail.com" TargetMode="External"/><Relationship Id="rId9" Type="http://schemas.openxmlformats.org/officeDocument/2006/relationships/hyperlink" Target="mailto:dirk@fortes-import.n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60"/>
  <sheetViews>
    <sheetView tabSelected="1" zoomScale="98" zoomScaleNormal="98" workbookViewId="0">
      <pane xSplit="6" ySplit="2" topLeftCell="AA3" activePane="bottomRight" state="frozen"/>
      <selection pane="topRight" activeCell="F1" sqref="F1"/>
      <selection pane="bottomLeft" activeCell="A3" sqref="A3"/>
      <selection pane="bottomRight" activeCell="F10" sqref="F10"/>
    </sheetView>
  </sheetViews>
  <sheetFormatPr defaultRowHeight="16.5" x14ac:dyDescent="0.3"/>
  <cols>
    <col min="1" max="1" width="9.140625" style="59"/>
    <col min="2" max="2" width="15" style="59" customWidth="1"/>
    <col min="3" max="3" width="34.140625" style="59" bestFit="1" customWidth="1"/>
    <col min="4" max="4" width="34.140625" style="59" hidden="1" customWidth="1"/>
    <col min="5" max="5" width="31.85546875" style="59" bestFit="1" customWidth="1"/>
    <col min="6" max="6" width="28.42578125" style="59" customWidth="1"/>
    <col min="7" max="8" width="9.140625" style="59" customWidth="1"/>
    <col min="9" max="9" width="9.140625" style="128" customWidth="1"/>
    <col min="10" max="13" width="9.140625" style="59" customWidth="1"/>
    <col min="14" max="14" width="12" style="59" bestFit="1" customWidth="1"/>
    <col min="15" max="18" width="9.140625" style="59" customWidth="1"/>
    <col min="19" max="19" width="9.140625" style="90" customWidth="1"/>
    <col min="20" max="20" width="9.140625" style="59" customWidth="1"/>
    <col min="21" max="21" width="10.28515625" style="90" bestFit="1" customWidth="1"/>
    <col min="22" max="22" width="9.140625" style="90" customWidth="1"/>
    <col min="23" max="30" width="9.140625" style="59" customWidth="1"/>
    <col min="31" max="31" width="16.7109375" style="59" customWidth="1"/>
    <col min="32" max="32" width="15.5703125" style="59" customWidth="1"/>
    <col min="33" max="33" width="19.85546875" style="95" customWidth="1"/>
    <col min="34" max="34" width="14.28515625" style="95" customWidth="1"/>
    <col min="35" max="35" width="15.7109375" style="95" customWidth="1"/>
    <col min="36" max="51" width="9.140625" style="59" customWidth="1"/>
    <col min="52" max="52" width="13.42578125" style="59" customWidth="1"/>
    <col min="53" max="73" width="9.140625" style="59" customWidth="1"/>
    <col min="74" max="74" width="9.140625" style="95" customWidth="1"/>
    <col min="75" max="80" width="9.140625" style="59" customWidth="1"/>
    <col min="81" max="81" width="9.140625" style="96" customWidth="1"/>
    <col min="82" max="82" width="9.140625" style="59" customWidth="1"/>
    <col min="83" max="83" width="9.140625" style="95" customWidth="1"/>
    <col min="84" max="117" width="9.140625" style="59" customWidth="1"/>
    <col min="118" max="118" width="11.85546875" style="95" customWidth="1"/>
    <col min="119" max="119" width="13.28515625" style="59" customWidth="1"/>
    <col min="120" max="120" width="11.85546875" style="95" customWidth="1"/>
    <col min="121" max="121" width="13.140625" style="97" customWidth="1"/>
    <col min="122" max="122" width="9.140625" style="98"/>
    <col min="123" max="16384" width="9.140625" style="59"/>
  </cols>
  <sheetData>
    <row r="1" spans="1:126" ht="15" customHeight="1" x14ac:dyDescent="0.3">
      <c r="A1" s="486" t="s">
        <v>16</v>
      </c>
      <c r="B1" s="487"/>
      <c r="C1" s="487"/>
      <c r="D1" s="487"/>
      <c r="E1" s="487"/>
      <c r="F1" s="488"/>
      <c r="G1" s="480" t="s">
        <v>19</v>
      </c>
      <c r="H1" s="481"/>
      <c r="I1" s="481"/>
      <c r="J1" s="481"/>
      <c r="K1" s="481"/>
      <c r="L1" s="481"/>
      <c r="M1" s="481"/>
      <c r="N1" s="481"/>
      <c r="O1" s="481"/>
      <c r="P1" s="481"/>
      <c r="Q1" s="481"/>
      <c r="R1" s="481"/>
      <c r="S1" s="481"/>
      <c r="T1" s="481"/>
      <c r="U1" s="481"/>
      <c r="V1" s="481"/>
      <c r="W1" s="481"/>
      <c r="X1" s="481"/>
      <c r="Y1" s="481"/>
      <c r="Z1" s="481"/>
      <c r="AA1" s="481"/>
      <c r="AB1" s="481"/>
      <c r="AC1" s="481"/>
      <c r="AD1" s="482"/>
      <c r="AE1" s="107"/>
      <c r="AF1" s="393"/>
      <c r="AG1" s="99"/>
      <c r="AH1" s="99"/>
      <c r="AI1" s="99"/>
      <c r="AJ1" s="56"/>
      <c r="AK1" s="56"/>
      <c r="AL1" s="56"/>
      <c r="AM1" s="56"/>
      <c r="AN1" s="56"/>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494"/>
      <c r="BY1" s="494"/>
      <c r="BZ1" s="494"/>
      <c r="CA1" s="494"/>
      <c r="CB1" s="494"/>
      <c r="CC1" s="494"/>
      <c r="CD1" s="494"/>
      <c r="CE1" s="494"/>
      <c r="CF1" s="494"/>
      <c r="CG1" s="494"/>
      <c r="CH1" s="494"/>
      <c r="CI1" s="494"/>
      <c r="CJ1" s="494"/>
      <c r="CK1" s="494"/>
      <c r="CL1" s="494"/>
      <c r="CM1" s="494"/>
      <c r="CN1" s="494"/>
      <c r="CO1" s="494"/>
      <c r="CP1" s="494"/>
      <c r="CQ1" s="494"/>
      <c r="CR1" s="494"/>
      <c r="CS1" s="494"/>
      <c r="CT1" s="494"/>
      <c r="CU1" s="494"/>
      <c r="CV1" s="494"/>
      <c r="CW1" s="494"/>
      <c r="CX1" s="494"/>
      <c r="CY1" s="494"/>
      <c r="CZ1" s="494"/>
      <c r="DA1" s="494"/>
      <c r="DB1" s="494"/>
      <c r="DC1" s="494"/>
      <c r="DD1" s="494"/>
      <c r="DE1" s="494"/>
      <c r="DF1" s="494"/>
      <c r="DG1" s="494"/>
      <c r="DH1" s="494"/>
      <c r="DI1" s="494"/>
      <c r="DJ1" s="494"/>
      <c r="DK1" s="494"/>
      <c r="DL1" s="494"/>
      <c r="DM1" s="494"/>
      <c r="DN1" s="492"/>
      <c r="DO1" s="492"/>
      <c r="DP1" s="492"/>
      <c r="DQ1" s="493"/>
      <c r="DR1" s="57"/>
      <c r="DS1" s="58"/>
      <c r="DT1" s="58"/>
      <c r="DU1" s="58"/>
      <c r="DV1" s="58"/>
    </row>
    <row r="2" spans="1:126" ht="15.75" customHeight="1" thickBot="1" x14ac:dyDescent="0.35">
      <c r="A2" s="489"/>
      <c r="B2" s="490"/>
      <c r="C2" s="490"/>
      <c r="D2" s="490"/>
      <c r="E2" s="490"/>
      <c r="F2" s="491"/>
      <c r="G2" s="483"/>
      <c r="H2" s="484"/>
      <c r="I2" s="484"/>
      <c r="J2" s="484"/>
      <c r="K2" s="484"/>
      <c r="L2" s="484"/>
      <c r="M2" s="484"/>
      <c r="N2" s="484"/>
      <c r="O2" s="484"/>
      <c r="P2" s="484"/>
      <c r="Q2" s="484"/>
      <c r="R2" s="484"/>
      <c r="S2" s="484"/>
      <c r="T2" s="484"/>
      <c r="U2" s="484"/>
      <c r="V2" s="484"/>
      <c r="W2" s="484"/>
      <c r="X2" s="484"/>
      <c r="Y2" s="484"/>
      <c r="Z2" s="484"/>
      <c r="AA2" s="484"/>
      <c r="AB2" s="484"/>
      <c r="AC2" s="484"/>
      <c r="AD2" s="485"/>
      <c r="AE2" s="107"/>
      <c r="AF2" s="393"/>
      <c r="AG2" s="99"/>
      <c r="AH2" s="99"/>
      <c r="AI2" s="99"/>
      <c r="AJ2" s="56"/>
      <c r="AK2" s="56"/>
      <c r="AL2" s="56"/>
      <c r="AM2" s="56"/>
      <c r="AN2" s="56"/>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494"/>
      <c r="CD2" s="494"/>
      <c r="CE2" s="494"/>
      <c r="CF2" s="494"/>
      <c r="CG2" s="494"/>
      <c r="CH2" s="494"/>
      <c r="CI2" s="494"/>
      <c r="CJ2" s="494"/>
      <c r="CK2" s="494"/>
      <c r="CL2" s="494"/>
      <c r="CM2" s="494"/>
      <c r="CN2" s="494"/>
      <c r="CO2" s="494"/>
      <c r="CP2" s="494"/>
      <c r="CQ2" s="494"/>
      <c r="CR2" s="494"/>
      <c r="CS2" s="494"/>
      <c r="CT2" s="494"/>
      <c r="CU2" s="494"/>
      <c r="CV2" s="494"/>
      <c r="CW2" s="494"/>
      <c r="CX2" s="494"/>
      <c r="CY2" s="494"/>
      <c r="CZ2" s="494"/>
      <c r="DA2" s="494"/>
      <c r="DB2" s="494"/>
      <c r="DC2" s="494"/>
      <c r="DD2" s="494"/>
      <c r="DE2" s="494"/>
      <c r="DF2" s="494"/>
      <c r="DG2" s="494"/>
      <c r="DH2" s="494"/>
      <c r="DI2" s="494"/>
      <c r="DJ2" s="494"/>
      <c r="DK2" s="494"/>
      <c r="DL2" s="494"/>
      <c r="DM2" s="494"/>
      <c r="DN2" s="492"/>
      <c r="DO2" s="492"/>
      <c r="DP2" s="492"/>
      <c r="DQ2" s="493"/>
      <c r="DR2" s="57"/>
      <c r="DS2" s="58"/>
      <c r="DT2" s="58"/>
      <c r="DU2" s="58"/>
      <c r="DV2" s="58"/>
    </row>
    <row r="3" spans="1:126" ht="29.25" thickBot="1" x14ac:dyDescent="0.35">
      <c r="A3" s="60">
        <v>35</v>
      </c>
      <c r="B3" s="32" t="s">
        <v>0</v>
      </c>
      <c r="C3" s="33" t="s">
        <v>1</v>
      </c>
      <c r="D3" s="33"/>
      <c r="E3" s="33" t="s">
        <v>2</v>
      </c>
      <c r="F3" s="34" t="s">
        <v>3</v>
      </c>
      <c r="G3" s="106">
        <v>1</v>
      </c>
      <c r="H3" s="100">
        <v>2</v>
      </c>
      <c r="I3" s="129">
        <v>3</v>
      </c>
      <c r="J3" s="100">
        <v>4</v>
      </c>
      <c r="K3" s="100">
        <v>5</v>
      </c>
      <c r="L3" s="100">
        <v>6</v>
      </c>
      <c r="M3" s="100">
        <v>7</v>
      </c>
      <c r="N3" s="100">
        <v>8</v>
      </c>
      <c r="O3" s="100">
        <v>9</v>
      </c>
      <c r="P3" s="100">
        <v>10</v>
      </c>
      <c r="Q3" s="100">
        <v>11</v>
      </c>
      <c r="R3" s="100">
        <v>12</v>
      </c>
      <c r="S3" s="100">
        <v>13</v>
      </c>
      <c r="T3" s="100">
        <v>14</v>
      </c>
      <c r="U3" s="100">
        <v>15</v>
      </c>
      <c r="V3" s="100">
        <v>16</v>
      </c>
      <c r="W3" s="100">
        <v>17</v>
      </c>
      <c r="X3" s="100">
        <v>18</v>
      </c>
      <c r="Y3" s="100">
        <v>19</v>
      </c>
      <c r="Z3" s="100">
        <v>20</v>
      </c>
      <c r="AA3" s="100">
        <v>21</v>
      </c>
      <c r="AB3" s="100">
        <v>22</v>
      </c>
      <c r="AC3" s="100">
        <v>23</v>
      </c>
      <c r="AD3" s="101">
        <v>24</v>
      </c>
      <c r="AE3" s="121" t="s">
        <v>84</v>
      </c>
      <c r="AF3" s="121" t="s">
        <v>294</v>
      </c>
      <c r="AG3" s="102" t="s">
        <v>128</v>
      </c>
      <c r="AH3" s="104" t="s">
        <v>20</v>
      </c>
      <c r="AI3" s="103" t="s">
        <v>21</v>
      </c>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2"/>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492"/>
      <c r="DO3" s="492"/>
      <c r="DP3" s="492"/>
      <c r="DQ3" s="493"/>
      <c r="DR3" s="57"/>
      <c r="DS3" s="58"/>
      <c r="DT3" s="58"/>
      <c r="DU3" s="58"/>
      <c r="DV3" s="58"/>
    </row>
    <row r="4" spans="1:126" ht="17.25" thickBot="1" x14ac:dyDescent="0.35">
      <c r="A4" s="105">
        <v>1</v>
      </c>
      <c r="B4" s="453" t="s">
        <v>80</v>
      </c>
      <c r="C4" s="421" t="s">
        <v>29</v>
      </c>
      <c r="D4" s="537" t="s">
        <v>310</v>
      </c>
      <c r="E4" s="421" t="s">
        <v>30</v>
      </c>
      <c r="F4" s="422" t="s">
        <v>31</v>
      </c>
      <c r="G4" s="131"/>
      <c r="H4" s="63"/>
      <c r="I4" s="230">
        <v>12.894736842105264</v>
      </c>
      <c r="J4" s="64"/>
      <c r="K4" s="231">
        <v>8.75</v>
      </c>
      <c r="L4" s="64"/>
      <c r="M4" s="538"/>
      <c r="N4" s="233"/>
      <c r="O4" s="64">
        <f>+'9 Hulsbergen'!P5</f>
        <v>4.666666666666667</v>
      </c>
      <c r="P4" s="64"/>
      <c r="Q4" s="108"/>
      <c r="R4" s="64"/>
      <c r="S4" s="253">
        <f>+'13 Ede Putten'!P6</f>
        <v>5</v>
      </c>
      <c r="T4" s="64"/>
      <c r="U4" s="253">
        <f>+'15 Renswoude'!P13</f>
        <v>35</v>
      </c>
      <c r="V4" s="253"/>
      <c r="W4" s="253"/>
      <c r="X4" s="539"/>
      <c r="Y4" s="64">
        <f>+'19 Norg'!P5</f>
        <v>1.75</v>
      </c>
      <c r="Z4" s="64"/>
      <c r="AA4" s="64"/>
      <c r="AB4" s="64"/>
      <c r="AC4" s="108"/>
      <c r="AD4" s="540"/>
      <c r="AE4" s="427">
        <f>SUM(G4:AD4)</f>
        <v>68.061403508771932</v>
      </c>
      <c r="AF4" s="428">
        <f>COUNT(G4:AD4)</f>
        <v>6</v>
      </c>
      <c r="AG4" s="429">
        <f>SUM(SMALL(G4:AD4,{1,2,3}))</f>
        <v>11.416666666666668</v>
      </c>
      <c r="AH4" s="105"/>
      <c r="AI4" s="261">
        <f>+AH4+AG4</f>
        <v>11.416666666666668</v>
      </c>
      <c r="AJ4" s="58"/>
      <c r="AK4" s="58"/>
      <c r="AL4" s="58"/>
      <c r="AM4" s="58"/>
      <c r="AN4" s="58"/>
      <c r="AO4" s="65"/>
      <c r="AP4" s="65"/>
      <c r="AQ4" s="58"/>
      <c r="AR4" s="58"/>
      <c r="AS4" s="58"/>
      <c r="AT4" s="58"/>
      <c r="AU4" s="66"/>
      <c r="AV4" s="58"/>
      <c r="AW4" s="67"/>
      <c r="AX4" s="65"/>
      <c r="AY4" s="68"/>
      <c r="AZ4" s="65"/>
      <c r="BA4" s="65"/>
      <c r="BB4" s="58"/>
      <c r="BC4" s="58"/>
      <c r="BD4" s="58"/>
      <c r="BE4" s="58"/>
      <c r="BF4" s="58"/>
      <c r="BG4" s="58"/>
      <c r="BH4" s="65"/>
      <c r="BI4" s="65"/>
      <c r="BJ4" s="65"/>
      <c r="BK4" s="65"/>
      <c r="BL4" s="65"/>
      <c r="BM4" s="58"/>
      <c r="BN4" s="58"/>
      <c r="BO4" s="58"/>
      <c r="BP4" s="58"/>
      <c r="BQ4" s="58"/>
      <c r="BR4" s="58"/>
      <c r="BS4" s="58"/>
      <c r="BT4" s="58"/>
      <c r="BU4" s="58"/>
      <c r="BV4" s="65"/>
      <c r="BW4" s="58"/>
      <c r="BX4" s="58"/>
      <c r="BY4" s="58"/>
      <c r="BZ4" s="58"/>
      <c r="CA4" s="58"/>
      <c r="CB4" s="66"/>
      <c r="CC4" s="69"/>
      <c r="CD4" s="58"/>
      <c r="CE4" s="65"/>
      <c r="CF4" s="68"/>
      <c r="CG4" s="58"/>
      <c r="CH4" s="58"/>
      <c r="CI4" s="58"/>
      <c r="CJ4" s="58"/>
      <c r="CK4" s="58"/>
      <c r="CL4" s="58"/>
      <c r="CM4" s="58"/>
      <c r="CN4" s="58"/>
      <c r="CO4" s="58"/>
      <c r="CP4" s="58"/>
      <c r="CQ4" s="58"/>
      <c r="CR4" s="58"/>
      <c r="CS4" s="58"/>
      <c r="CT4" s="58"/>
      <c r="CU4" s="58"/>
      <c r="CV4" s="58"/>
      <c r="CW4" s="58"/>
      <c r="CX4" s="66"/>
      <c r="CY4" s="58"/>
      <c r="CZ4" s="58"/>
      <c r="DA4" s="58"/>
      <c r="DB4" s="68"/>
      <c r="DC4" s="58"/>
      <c r="DD4" s="58"/>
      <c r="DE4" s="58"/>
      <c r="DF4" s="58"/>
      <c r="DG4" s="58"/>
      <c r="DH4" s="58"/>
      <c r="DI4" s="58"/>
      <c r="DJ4" s="58"/>
      <c r="DK4" s="58"/>
      <c r="DL4" s="58"/>
      <c r="DM4" s="70"/>
      <c r="DN4" s="68"/>
      <c r="DO4" s="67"/>
      <c r="DP4" s="68"/>
      <c r="DQ4" s="71"/>
      <c r="DR4" s="57"/>
      <c r="DS4" s="58"/>
      <c r="DT4" s="58"/>
      <c r="DU4" s="58"/>
      <c r="DV4" s="58"/>
    </row>
    <row r="5" spans="1:126" ht="17.25" hidden="1" thickBot="1" x14ac:dyDescent="0.35">
      <c r="A5" s="456"/>
      <c r="B5" s="454" t="s">
        <v>79</v>
      </c>
      <c r="C5" s="423" t="s">
        <v>26</v>
      </c>
      <c r="D5" s="423"/>
      <c r="E5" s="423" t="s">
        <v>27</v>
      </c>
      <c r="F5" s="424" t="s">
        <v>28</v>
      </c>
      <c r="G5" s="118"/>
      <c r="H5" s="73"/>
      <c r="I5" s="120">
        <v>5.5263157894736841</v>
      </c>
      <c r="J5" s="118"/>
      <c r="K5" s="200">
        <v>4.375</v>
      </c>
      <c r="L5" s="74"/>
      <c r="M5" s="72"/>
      <c r="N5" s="72"/>
      <c r="O5" s="74">
        <f>+'9 Hulsbergen'!P4</f>
        <v>5.833333333333333</v>
      </c>
      <c r="P5" s="74"/>
      <c r="Q5" s="75"/>
      <c r="R5" s="74"/>
      <c r="S5" s="84"/>
      <c r="T5" s="74"/>
      <c r="U5" s="84">
        <f>+'15 Renswoude'!P15</f>
        <v>2.8</v>
      </c>
      <c r="V5" s="84"/>
      <c r="W5" s="84"/>
      <c r="X5" s="74"/>
      <c r="Y5" s="74"/>
      <c r="Z5" s="74"/>
      <c r="AA5" s="74"/>
      <c r="AB5" s="74"/>
      <c r="AC5" s="75"/>
      <c r="AD5" s="76"/>
      <c r="AE5" s="427">
        <f>SUM(G5:AD5)</f>
        <v>18.534649122807018</v>
      </c>
      <c r="AF5" s="428">
        <f>COUNT(G5:AD5)</f>
        <v>4</v>
      </c>
      <c r="AG5" s="429">
        <f>SUM(SMALL(G5:AD5,{1,2,3}))</f>
        <v>12.701315789473684</v>
      </c>
      <c r="AH5" s="105"/>
      <c r="AI5" s="261">
        <f>+AH5+AG5</f>
        <v>12.701315789473684</v>
      </c>
      <c r="AJ5" s="58"/>
      <c r="AK5" s="58"/>
      <c r="AL5" s="58"/>
      <c r="AM5" s="58"/>
      <c r="AN5" s="58"/>
      <c r="AO5" s="65"/>
      <c r="AP5" s="65"/>
      <c r="AQ5" s="58"/>
      <c r="AR5" s="58"/>
      <c r="AS5" s="58"/>
      <c r="AT5" s="58"/>
      <c r="AU5" s="66"/>
      <c r="AV5" s="58"/>
      <c r="AW5" s="67"/>
      <c r="AX5" s="65"/>
      <c r="AY5" s="68"/>
      <c r="AZ5" s="65"/>
      <c r="BA5" s="65"/>
      <c r="BB5" s="58"/>
      <c r="BC5" s="58"/>
      <c r="BD5" s="58"/>
      <c r="BE5" s="58"/>
      <c r="BF5" s="58"/>
      <c r="BG5" s="58"/>
      <c r="BH5" s="65"/>
      <c r="BI5" s="65"/>
      <c r="BJ5" s="65"/>
      <c r="BK5" s="65"/>
      <c r="BL5" s="65"/>
      <c r="BM5" s="58"/>
      <c r="BN5" s="58"/>
      <c r="BO5" s="58"/>
      <c r="BP5" s="58"/>
      <c r="BQ5" s="66"/>
      <c r="BR5" s="58"/>
      <c r="BS5" s="58"/>
      <c r="BT5" s="58"/>
      <c r="BU5" s="68"/>
      <c r="BV5" s="68"/>
      <c r="BW5" s="68"/>
      <c r="BX5" s="58"/>
      <c r="BY5" s="58"/>
      <c r="BZ5" s="58"/>
      <c r="CA5" s="58"/>
      <c r="CB5" s="58"/>
      <c r="CC5" s="69"/>
      <c r="CD5" s="58"/>
      <c r="CE5" s="65"/>
      <c r="CF5" s="58"/>
      <c r="CG5" s="58"/>
      <c r="CH5" s="58"/>
      <c r="CI5" s="58"/>
      <c r="CJ5" s="58"/>
      <c r="CK5" s="58"/>
      <c r="CL5" s="58"/>
      <c r="CM5" s="58"/>
      <c r="CN5" s="58"/>
      <c r="CO5" s="58"/>
      <c r="CP5" s="58"/>
      <c r="CQ5" s="58"/>
      <c r="CR5" s="58"/>
      <c r="CS5" s="58"/>
      <c r="CT5" s="58"/>
      <c r="CU5" s="58"/>
      <c r="CV5" s="58"/>
      <c r="CW5" s="58"/>
      <c r="CX5" s="66"/>
      <c r="CY5" s="58"/>
      <c r="CZ5" s="58"/>
      <c r="DA5" s="58"/>
      <c r="DB5" s="68"/>
      <c r="DC5" s="58"/>
      <c r="DD5" s="58"/>
      <c r="DE5" s="58"/>
      <c r="DF5" s="58"/>
      <c r="DG5" s="58"/>
      <c r="DH5" s="58"/>
      <c r="DI5" s="58"/>
      <c r="DJ5" s="58"/>
      <c r="DK5" s="58"/>
      <c r="DL5" s="58"/>
      <c r="DM5" s="70"/>
      <c r="DN5" s="68"/>
      <c r="DO5" s="67"/>
      <c r="DP5" s="68"/>
      <c r="DQ5" s="71"/>
      <c r="DR5" s="57"/>
      <c r="DS5" s="58"/>
      <c r="DT5" s="58"/>
      <c r="DU5" s="58"/>
      <c r="DV5" s="58"/>
    </row>
    <row r="6" spans="1:126" s="90" customFormat="1" ht="17.25" hidden="1" thickBot="1" x14ac:dyDescent="0.35">
      <c r="A6" s="456"/>
      <c r="B6" s="452" t="s">
        <v>129</v>
      </c>
      <c r="C6" s="425" t="s">
        <v>130</v>
      </c>
      <c r="D6" s="476" t="s">
        <v>309</v>
      </c>
      <c r="E6" s="425" t="s">
        <v>131</v>
      </c>
      <c r="F6" s="426" t="s">
        <v>96</v>
      </c>
      <c r="G6" s="212"/>
      <c r="H6" s="17"/>
      <c r="I6" s="16"/>
      <c r="J6" s="212"/>
      <c r="K6" s="240"/>
      <c r="L6" s="16"/>
      <c r="M6" s="211">
        <f>+'7 Heerjansdam'!P4</f>
        <v>5</v>
      </c>
      <c r="N6" s="120">
        <v>9.2105263157894743</v>
      </c>
      <c r="O6" s="16"/>
      <c r="P6" s="16">
        <f>+'10 oudkarspel'!P6</f>
        <v>1.75</v>
      </c>
      <c r="Q6" s="120"/>
      <c r="R6" s="74"/>
      <c r="S6" s="84">
        <f>+'13 Ede Putten'!P5</f>
        <v>13.125</v>
      </c>
      <c r="T6" s="74"/>
      <c r="U6" s="84">
        <f>+'15 Renswoude'!P25</f>
        <v>7.7777777777777777</v>
      </c>
      <c r="V6" s="84">
        <f>+'16 Vrouwenpolder'!P9</f>
        <v>9.545454545454545</v>
      </c>
      <c r="W6" s="84"/>
      <c r="X6" s="74"/>
      <c r="Y6" s="74"/>
      <c r="Z6" s="74"/>
      <c r="AA6" s="74"/>
      <c r="AB6" s="74"/>
      <c r="AC6" s="75"/>
      <c r="AD6" s="76"/>
      <c r="AE6" s="427">
        <f>SUM(G6:AD6)</f>
        <v>46.408758639021798</v>
      </c>
      <c r="AF6" s="428">
        <f>COUNT(G6:AD6)</f>
        <v>6</v>
      </c>
      <c r="AG6" s="429">
        <f>SUM(SMALL(G6:AD6,{1,2,3}))</f>
        <v>14.527777777777779</v>
      </c>
      <c r="AH6" s="105"/>
      <c r="AI6" s="261">
        <f>+AH6+AG6</f>
        <v>14.527777777777779</v>
      </c>
      <c r="AJ6" s="58"/>
      <c r="AK6" s="66"/>
      <c r="AL6" s="66"/>
      <c r="AM6" s="65"/>
      <c r="AN6" s="68"/>
      <c r="AO6" s="65"/>
      <c r="AP6" s="65"/>
      <c r="AQ6" s="58"/>
      <c r="AR6" s="58"/>
      <c r="AS6" s="58"/>
      <c r="AT6" s="58"/>
      <c r="AU6" s="66"/>
      <c r="AV6" s="66"/>
      <c r="AW6" s="67"/>
      <c r="AX6" s="65"/>
      <c r="AY6" s="68"/>
      <c r="AZ6" s="65"/>
      <c r="BA6" s="65"/>
      <c r="BB6" s="58"/>
      <c r="BC6" s="58"/>
      <c r="BD6" s="58"/>
      <c r="BE6" s="58"/>
      <c r="BF6" s="66"/>
      <c r="BG6" s="66"/>
      <c r="BH6" s="65"/>
      <c r="BI6" s="65"/>
      <c r="BJ6" s="68"/>
      <c r="BK6" s="68"/>
      <c r="BL6" s="68"/>
      <c r="BM6" s="68"/>
      <c r="BN6" s="68"/>
      <c r="BO6" s="68"/>
      <c r="BP6" s="68"/>
      <c r="BQ6" s="68"/>
      <c r="BR6" s="68"/>
      <c r="BS6" s="68"/>
      <c r="BT6" s="68"/>
      <c r="BU6" s="65"/>
      <c r="BV6" s="65"/>
      <c r="BW6" s="65"/>
      <c r="BX6" s="58"/>
      <c r="BY6" s="58"/>
      <c r="BZ6" s="58"/>
      <c r="CA6" s="58"/>
      <c r="CB6" s="66"/>
      <c r="CC6" s="69"/>
      <c r="CD6" s="65"/>
      <c r="CE6" s="65"/>
      <c r="CF6" s="68"/>
      <c r="CG6" s="65"/>
      <c r="CH6" s="65"/>
      <c r="CI6" s="58"/>
      <c r="CJ6" s="58"/>
      <c r="CK6" s="58"/>
      <c r="CL6" s="58"/>
      <c r="CM6" s="66"/>
      <c r="CN6" s="66"/>
      <c r="CO6" s="65"/>
      <c r="CP6" s="65"/>
      <c r="CQ6" s="68"/>
      <c r="CR6" s="65"/>
      <c r="CS6" s="65"/>
      <c r="CT6" s="58"/>
      <c r="CU6" s="58"/>
      <c r="CV6" s="58"/>
      <c r="CW6" s="58"/>
      <c r="CX6" s="66"/>
      <c r="CY6" s="66"/>
      <c r="CZ6" s="65"/>
      <c r="DA6" s="65"/>
      <c r="DB6" s="68"/>
      <c r="DC6" s="65"/>
      <c r="DD6" s="65"/>
      <c r="DE6" s="58"/>
      <c r="DF6" s="58"/>
      <c r="DG6" s="58"/>
      <c r="DH6" s="58"/>
      <c r="DI6" s="66"/>
      <c r="DJ6" s="66"/>
      <c r="DK6" s="65"/>
      <c r="DL6" s="65"/>
      <c r="DM6" s="80"/>
      <c r="DN6" s="68"/>
      <c r="DO6" s="67"/>
      <c r="DP6" s="68"/>
      <c r="DQ6" s="71"/>
      <c r="DR6" s="91"/>
      <c r="DS6" s="58"/>
      <c r="DT6" s="58"/>
      <c r="DU6" s="58"/>
      <c r="DV6" s="58"/>
    </row>
    <row r="7" spans="1:126" s="90" customFormat="1" ht="17.25" thickBot="1" x14ac:dyDescent="0.35">
      <c r="A7" s="456">
        <v>2</v>
      </c>
      <c r="B7" s="452" t="s">
        <v>135</v>
      </c>
      <c r="C7" s="425" t="s">
        <v>136</v>
      </c>
      <c r="D7" s="457" t="s">
        <v>311</v>
      </c>
      <c r="E7" s="425" t="s">
        <v>137</v>
      </c>
      <c r="F7" s="426" t="s">
        <v>138</v>
      </c>
      <c r="G7" s="212"/>
      <c r="H7" s="17"/>
      <c r="I7" s="16"/>
      <c r="J7" s="212"/>
      <c r="K7" s="16"/>
      <c r="L7" s="16"/>
      <c r="M7" s="211">
        <f>+'7 Heerjansdam'!P6</f>
        <v>7</v>
      </c>
      <c r="N7" s="13"/>
      <c r="O7" s="16">
        <f>+'9 Hulsbergen'!P10</f>
        <v>6.0344827586206895</v>
      </c>
      <c r="P7" s="16"/>
      <c r="Q7" s="120"/>
      <c r="R7" s="74"/>
      <c r="S7" s="84">
        <f>+'13 Ede Putten'!P13</f>
        <v>8.75</v>
      </c>
      <c r="T7" s="74"/>
      <c r="U7" s="430">
        <f>+'15 Renswoude'!P4</f>
        <v>13.333333333333334</v>
      </c>
      <c r="V7" s="84"/>
      <c r="W7" s="84"/>
      <c r="X7" s="74"/>
      <c r="Y7" s="74"/>
      <c r="Z7" s="74"/>
      <c r="AA7" s="74"/>
      <c r="AB7" s="74"/>
      <c r="AC7" s="75"/>
      <c r="AD7" s="76"/>
      <c r="AE7" s="427">
        <f>SUM(G7:AD7)</f>
        <v>35.117816091954026</v>
      </c>
      <c r="AF7" s="428">
        <f>COUNT(G7:AD7)</f>
        <v>4</v>
      </c>
      <c r="AG7" s="429">
        <f>SUM(SMALL(G7:AD7,{1,2,3}))</f>
        <v>21.78448275862069</v>
      </c>
      <c r="AH7" s="105"/>
      <c r="AI7" s="261">
        <f>+AH7+AG7</f>
        <v>21.78448275862069</v>
      </c>
      <c r="AJ7" s="58"/>
      <c r="AK7" s="58"/>
      <c r="AL7" s="58"/>
      <c r="AM7" s="58"/>
      <c r="AN7" s="58"/>
      <c r="AO7" s="65"/>
      <c r="AP7" s="65"/>
      <c r="AQ7" s="58"/>
      <c r="AR7" s="58"/>
      <c r="AS7" s="58"/>
      <c r="AT7" s="58"/>
      <c r="AU7" s="66"/>
      <c r="AV7" s="58"/>
      <c r="AW7" s="67"/>
      <c r="AX7" s="65"/>
      <c r="AY7" s="68"/>
      <c r="AZ7" s="65"/>
      <c r="BA7" s="65"/>
      <c r="BB7" s="58"/>
      <c r="BC7" s="58"/>
      <c r="BD7" s="58"/>
      <c r="BE7" s="58"/>
      <c r="BF7" s="58"/>
      <c r="BG7" s="58"/>
      <c r="BH7" s="65"/>
      <c r="BI7" s="65"/>
      <c r="BJ7" s="65"/>
      <c r="BK7" s="65"/>
      <c r="BL7" s="65"/>
      <c r="BM7" s="58"/>
      <c r="BN7" s="58"/>
      <c r="BO7" s="58"/>
      <c r="BP7" s="58"/>
      <c r="BQ7" s="66"/>
      <c r="BR7" s="58"/>
      <c r="BS7" s="58"/>
      <c r="BT7" s="58"/>
      <c r="BU7" s="68"/>
      <c r="BV7" s="68"/>
      <c r="BW7" s="68"/>
      <c r="BX7" s="58"/>
      <c r="BY7" s="58"/>
      <c r="BZ7" s="58"/>
      <c r="CA7" s="58"/>
      <c r="CB7" s="58"/>
      <c r="CC7" s="69"/>
      <c r="CD7" s="58"/>
      <c r="CE7" s="65"/>
      <c r="CF7" s="58"/>
      <c r="CG7" s="58"/>
      <c r="CH7" s="58"/>
      <c r="CI7" s="58"/>
      <c r="CJ7" s="58"/>
      <c r="CK7" s="58"/>
      <c r="CL7" s="58"/>
      <c r="CM7" s="58"/>
      <c r="CN7" s="58"/>
      <c r="CO7" s="58"/>
      <c r="CP7" s="58"/>
      <c r="CQ7" s="58"/>
      <c r="CR7" s="58"/>
      <c r="CS7" s="58"/>
      <c r="CT7" s="58"/>
      <c r="CU7" s="58"/>
      <c r="CV7" s="58"/>
      <c r="CW7" s="58"/>
      <c r="CX7" s="66"/>
      <c r="CY7" s="58"/>
      <c r="CZ7" s="58"/>
      <c r="DA7" s="58"/>
      <c r="DB7" s="68"/>
      <c r="DC7" s="58"/>
      <c r="DD7" s="58"/>
      <c r="DE7" s="58"/>
      <c r="DF7" s="58"/>
      <c r="DG7" s="58"/>
      <c r="DH7" s="58"/>
      <c r="DI7" s="58"/>
      <c r="DJ7" s="58"/>
      <c r="DK7" s="58"/>
      <c r="DL7" s="58"/>
      <c r="DM7" s="70"/>
      <c r="DN7" s="68"/>
      <c r="DO7" s="67"/>
      <c r="DP7" s="68"/>
      <c r="DQ7" s="71"/>
      <c r="DR7" s="93"/>
      <c r="DS7" s="58"/>
      <c r="DT7" s="58"/>
      <c r="DU7" s="58"/>
      <c r="DV7" s="58"/>
    </row>
    <row r="8" spans="1:126" s="90" customFormat="1" ht="17.25" thickBot="1" x14ac:dyDescent="0.35">
      <c r="A8" s="456">
        <v>3</v>
      </c>
      <c r="B8" s="452" t="s">
        <v>204</v>
      </c>
      <c r="C8" s="425" t="s">
        <v>205</v>
      </c>
      <c r="D8" s="457" t="s">
        <v>312</v>
      </c>
      <c r="E8" s="425" t="s">
        <v>206</v>
      </c>
      <c r="F8" s="426" t="s">
        <v>96</v>
      </c>
      <c r="G8" s="212"/>
      <c r="H8" s="17"/>
      <c r="I8" s="16"/>
      <c r="J8" s="212"/>
      <c r="K8" s="240"/>
      <c r="L8" s="16"/>
      <c r="M8" s="211"/>
      <c r="N8" s="13"/>
      <c r="O8" s="16"/>
      <c r="P8" s="16"/>
      <c r="Q8" s="75"/>
      <c r="R8" s="74"/>
      <c r="S8" s="84">
        <f>+'13 Ede Putten'!P4</f>
        <v>5.833333333333333</v>
      </c>
      <c r="T8" s="74"/>
      <c r="U8" s="84">
        <f>+'15 Renswoude'!P9</f>
        <v>16.739130434782609</v>
      </c>
      <c r="V8" s="84"/>
      <c r="W8" s="84">
        <f>+'17 Dijkgatsbos'!P10</f>
        <v>5.833333333333333</v>
      </c>
      <c r="X8" s="74"/>
      <c r="Y8" s="74"/>
      <c r="Z8" s="74"/>
      <c r="AA8" s="74"/>
      <c r="AB8" s="74"/>
      <c r="AC8" s="75"/>
      <c r="AD8" s="76"/>
      <c r="AE8" s="427">
        <f>SUM(G8:AD8)</f>
        <v>28.405797101449274</v>
      </c>
      <c r="AF8" s="428">
        <f>COUNT(G8:AD8)</f>
        <v>3</v>
      </c>
      <c r="AG8" s="429">
        <f>SUM(SMALL(G8:AD8,{1,2,3}))</f>
        <v>28.405797101449274</v>
      </c>
      <c r="AH8" s="105"/>
      <c r="AI8" s="261">
        <f>+AH8+AG8</f>
        <v>28.405797101449274</v>
      </c>
      <c r="AJ8" s="58"/>
      <c r="AK8" s="58"/>
      <c r="AL8" s="58"/>
      <c r="AM8" s="58"/>
      <c r="AN8" s="58"/>
      <c r="AO8" s="65"/>
      <c r="AP8" s="65"/>
      <c r="AQ8" s="58"/>
      <c r="AR8" s="58"/>
      <c r="AS8" s="58"/>
      <c r="AT8" s="58"/>
      <c r="AU8" s="66"/>
      <c r="AV8" s="58"/>
      <c r="AW8" s="67"/>
      <c r="AX8" s="65"/>
      <c r="AY8" s="68"/>
      <c r="AZ8" s="65"/>
      <c r="BA8" s="65"/>
      <c r="BB8" s="58"/>
      <c r="BC8" s="58"/>
      <c r="BD8" s="58"/>
      <c r="BE8" s="58"/>
      <c r="BF8" s="58"/>
      <c r="BG8" s="58"/>
      <c r="BH8" s="65"/>
      <c r="BI8" s="65"/>
      <c r="BJ8" s="65"/>
      <c r="BK8" s="65"/>
      <c r="BL8" s="65"/>
      <c r="BM8" s="58"/>
      <c r="BN8" s="58"/>
      <c r="BO8" s="58"/>
      <c r="BP8" s="58"/>
      <c r="BQ8" s="66"/>
      <c r="BR8" s="58"/>
      <c r="BS8" s="58"/>
      <c r="BT8" s="58"/>
      <c r="BU8" s="68"/>
      <c r="BV8" s="81"/>
      <c r="BW8" s="81"/>
      <c r="BX8" s="58"/>
      <c r="BY8" s="58"/>
      <c r="BZ8" s="58"/>
      <c r="CA8" s="58"/>
      <c r="CB8" s="66"/>
      <c r="CC8" s="69"/>
      <c r="CD8" s="58"/>
      <c r="CE8" s="65"/>
      <c r="CF8" s="6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70"/>
      <c r="DN8" s="68"/>
      <c r="DO8" s="67"/>
      <c r="DP8" s="68"/>
      <c r="DQ8" s="71"/>
      <c r="DR8" s="91"/>
      <c r="DS8" s="58"/>
      <c r="DT8" s="58"/>
      <c r="DU8" s="58"/>
      <c r="DV8" s="58"/>
    </row>
    <row r="9" spans="1:126" s="90" customFormat="1" ht="17.25" thickBot="1" x14ac:dyDescent="0.35">
      <c r="A9" s="456">
        <v>4</v>
      </c>
      <c r="B9" s="455" t="s">
        <v>110</v>
      </c>
      <c r="C9" s="439" t="s">
        <v>64</v>
      </c>
      <c r="D9" s="457" t="s">
        <v>313</v>
      </c>
      <c r="E9" s="439" t="s">
        <v>65</v>
      </c>
      <c r="F9" s="441" t="s">
        <v>37</v>
      </c>
      <c r="G9" s="132">
        <f>+'1 Amstelveen'!P9</f>
        <v>4.375</v>
      </c>
      <c r="H9" s="83"/>
      <c r="I9" s="82"/>
      <c r="J9" s="84"/>
      <c r="K9" s="84"/>
      <c r="L9" s="84">
        <f>+' 6 Markelo'!P6</f>
        <v>11.666666666666666</v>
      </c>
      <c r="M9" s="82"/>
      <c r="N9" s="82"/>
      <c r="O9" s="84"/>
      <c r="P9" s="84"/>
      <c r="Q9" s="86"/>
      <c r="R9" s="84"/>
      <c r="S9" s="84">
        <f>+'13 Ede Putten'!P8</f>
        <v>12.5</v>
      </c>
      <c r="T9" s="84"/>
      <c r="U9" s="84">
        <f>+'15 Renswoude'!P28</f>
        <v>13.611111111111111</v>
      </c>
      <c r="V9" s="84"/>
      <c r="W9" s="84"/>
      <c r="X9" s="84"/>
      <c r="Y9" s="84"/>
      <c r="Z9" s="84"/>
      <c r="AA9" s="84"/>
      <c r="AB9" s="84"/>
      <c r="AC9" s="86"/>
      <c r="AD9" s="92"/>
      <c r="AE9" s="427">
        <f>SUM(G9:AD9)</f>
        <v>42.152777777777771</v>
      </c>
      <c r="AF9" s="428">
        <f>COUNT(G9:AD9)</f>
        <v>4</v>
      </c>
      <c r="AG9" s="429">
        <f>SUM(SMALL(G9:AD9,{1,2,3}))</f>
        <v>28.541666666666664</v>
      </c>
      <c r="AH9" s="105"/>
      <c r="AI9" s="261">
        <f>+AH9+AG9</f>
        <v>28.541666666666664</v>
      </c>
      <c r="AJ9" s="58"/>
      <c r="AK9" s="58"/>
      <c r="AL9" s="58"/>
      <c r="AM9" s="58"/>
      <c r="AN9" s="58"/>
      <c r="AO9" s="65"/>
      <c r="AP9" s="65"/>
      <c r="AQ9" s="58"/>
      <c r="AR9" s="58"/>
      <c r="AS9" s="58"/>
      <c r="AT9" s="58"/>
      <c r="AU9" s="66"/>
      <c r="AV9" s="58"/>
      <c r="AW9" s="67"/>
      <c r="AX9" s="65"/>
      <c r="AY9" s="68"/>
      <c r="AZ9" s="65"/>
      <c r="BA9" s="65"/>
      <c r="BB9" s="58"/>
      <c r="BC9" s="58"/>
      <c r="BD9" s="58"/>
      <c r="BE9" s="58"/>
      <c r="BF9" s="66"/>
      <c r="BG9" s="58"/>
      <c r="BH9" s="65"/>
      <c r="BI9" s="65"/>
      <c r="BJ9" s="68"/>
      <c r="BK9" s="65"/>
      <c r="BL9" s="65"/>
      <c r="BM9" s="58"/>
      <c r="BN9" s="58"/>
      <c r="BO9" s="58"/>
      <c r="BP9" s="58"/>
      <c r="BQ9" s="58"/>
      <c r="BR9" s="58"/>
      <c r="BS9" s="58"/>
      <c r="BT9" s="58"/>
      <c r="BU9" s="58"/>
      <c r="BV9" s="65"/>
      <c r="BW9" s="58"/>
      <c r="BX9" s="58"/>
      <c r="BY9" s="58"/>
      <c r="BZ9" s="58"/>
      <c r="CA9" s="58"/>
      <c r="CB9" s="58"/>
      <c r="CC9" s="69"/>
      <c r="CD9" s="58"/>
      <c r="CE9" s="65"/>
      <c r="CF9" s="58"/>
      <c r="CG9" s="58"/>
      <c r="CH9" s="58"/>
      <c r="CI9" s="58"/>
      <c r="CJ9" s="58"/>
      <c r="CK9" s="58"/>
      <c r="CL9" s="58"/>
      <c r="CM9" s="66"/>
      <c r="CN9" s="58"/>
      <c r="CO9" s="58"/>
      <c r="CP9" s="58"/>
      <c r="CQ9" s="68"/>
      <c r="CR9" s="58"/>
      <c r="CS9" s="58"/>
      <c r="CT9" s="58"/>
      <c r="CU9" s="58"/>
      <c r="CV9" s="58"/>
      <c r="CW9" s="58"/>
      <c r="CX9" s="58"/>
      <c r="CY9" s="58"/>
      <c r="CZ9" s="58"/>
      <c r="DA9" s="58"/>
      <c r="DB9" s="58"/>
      <c r="DC9" s="58"/>
      <c r="DD9" s="58"/>
      <c r="DE9" s="58"/>
      <c r="DF9" s="58"/>
      <c r="DG9" s="58"/>
      <c r="DH9" s="58"/>
      <c r="DI9" s="58"/>
      <c r="DJ9" s="58"/>
      <c r="DK9" s="58"/>
      <c r="DL9" s="58"/>
      <c r="DM9" s="70"/>
      <c r="DN9" s="68"/>
      <c r="DO9" s="67"/>
      <c r="DP9" s="68"/>
      <c r="DQ9" s="71"/>
      <c r="DR9" s="91"/>
      <c r="DS9" s="58"/>
      <c r="DT9" s="58"/>
      <c r="DU9" s="58"/>
      <c r="DV9" s="58"/>
    </row>
    <row r="10" spans="1:126" s="90" customFormat="1" ht="17.25" thickBot="1" x14ac:dyDescent="0.35">
      <c r="A10" s="456">
        <v>5</v>
      </c>
      <c r="B10" s="542" t="s">
        <v>102</v>
      </c>
      <c r="C10" s="543" t="s">
        <v>103</v>
      </c>
      <c r="D10" s="544" t="s">
        <v>314</v>
      </c>
      <c r="E10" s="543" t="s">
        <v>104</v>
      </c>
      <c r="F10" s="426" t="s">
        <v>350</v>
      </c>
      <c r="G10" s="118"/>
      <c r="H10" s="73"/>
      <c r="I10" s="75"/>
      <c r="J10" s="74"/>
      <c r="K10" s="72"/>
      <c r="L10" s="72">
        <v>13.695652173913043</v>
      </c>
      <c r="M10" s="72"/>
      <c r="N10" s="120">
        <v>18.421052631578949</v>
      </c>
      <c r="O10" s="74"/>
      <c r="P10" s="74"/>
      <c r="Q10" s="120"/>
      <c r="R10" s="74"/>
      <c r="S10" s="84"/>
      <c r="T10" s="74"/>
      <c r="U10" s="84">
        <f>+'15 Renswoude'!P17</f>
        <v>9.8000000000000007</v>
      </c>
      <c r="V10" s="84">
        <f>+'16 Vrouwenpolder'!P7</f>
        <v>6.3636363636363633</v>
      </c>
      <c r="W10" s="84">
        <f>+'17 Dijkgatsbos'!P11</f>
        <v>23.333333333333332</v>
      </c>
      <c r="X10" s="74"/>
      <c r="Y10" s="74"/>
      <c r="Z10" s="74"/>
      <c r="AA10" s="74"/>
      <c r="AB10" s="74"/>
      <c r="AC10" s="75"/>
      <c r="AD10" s="76"/>
      <c r="AE10" s="427">
        <f>SUM(G10:AD10)</f>
        <v>71.613674502461677</v>
      </c>
      <c r="AF10" s="428">
        <f>COUNT(G10:AD10)</f>
        <v>5</v>
      </c>
      <c r="AG10" s="429">
        <f>SUM(SMALL(G10:AD10,{1,2,3}))</f>
        <v>29.859288537549407</v>
      </c>
      <c r="AH10" s="105"/>
      <c r="AI10" s="261">
        <f>+AH10+AG10</f>
        <v>29.859288537549407</v>
      </c>
      <c r="AJ10" s="58"/>
      <c r="AK10" s="58"/>
      <c r="AL10" s="58"/>
      <c r="AM10" s="58"/>
      <c r="AN10" s="58"/>
      <c r="AO10" s="65"/>
      <c r="AP10" s="65"/>
      <c r="AQ10" s="58"/>
      <c r="AR10" s="58"/>
      <c r="AS10" s="58"/>
      <c r="AT10" s="58"/>
      <c r="AU10" s="66"/>
      <c r="AV10" s="58"/>
      <c r="AW10" s="67"/>
      <c r="AX10" s="65"/>
      <c r="AY10" s="68"/>
      <c r="AZ10" s="65"/>
      <c r="BA10" s="65"/>
      <c r="BB10" s="58"/>
      <c r="BC10" s="58"/>
      <c r="BD10" s="58"/>
      <c r="BE10" s="58"/>
      <c r="BF10" s="58"/>
      <c r="BG10" s="58"/>
      <c r="BH10" s="65"/>
      <c r="BI10" s="65"/>
      <c r="BJ10" s="65"/>
      <c r="BK10" s="65"/>
      <c r="BL10" s="65"/>
      <c r="BM10" s="58"/>
      <c r="BN10" s="58"/>
      <c r="BO10" s="58"/>
      <c r="BP10" s="58"/>
      <c r="BQ10" s="58"/>
      <c r="BR10" s="58"/>
      <c r="BS10" s="58"/>
      <c r="BT10" s="58"/>
      <c r="BU10" s="68"/>
      <c r="BV10" s="81"/>
      <c r="BW10" s="81"/>
      <c r="BX10" s="58"/>
      <c r="BY10" s="58"/>
      <c r="BZ10" s="58"/>
      <c r="CA10" s="58"/>
      <c r="CB10" s="58"/>
      <c r="CC10" s="69"/>
      <c r="CD10" s="58"/>
      <c r="CE10" s="65"/>
      <c r="CF10" s="6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70"/>
      <c r="DN10" s="68"/>
      <c r="DO10" s="67"/>
      <c r="DP10" s="68"/>
      <c r="DQ10" s="71"/>
      <c r="DR10" s="91"/>
      <c r="DS10" s="58"/>
      <c r="DT10" s="58"/>
      <c r="DU10" s="58"/>
      <c r="DV10" s="58"/>
    </row>
    <row r="11" spans="1:126" s="90" customFormat="1" ht="17.25" thickBot="1" x14ac:dyDescent="0.35">
      <c r="A11" s="456">
        <v>6</v>
      </c>
      <c r="B11" s="545" t="s">
        <v>81</v>
      </c>
      <c r="C11" s="425" t="s">
        <v>32</v>
      </c>
      <c r="D11" s="544" t="s">
        <v>315</v>
      </c>
      <c r="E11" s="425" t="s">
        <v>33</v>
      </c>
      <c r="F11" s="426" t="s">
        <v>34</v>
      </c>
      <c r="G11" s="118"/>
      <c r="H11" s="73"/>
      <c r="I11" s="120">
        <v>18.421052631578949</v>
      </c>
      <c r="J11" s="74"/>
      <c r="K11" s="74"/>
      <c r="L11" s="74"/>
      <c r="M11" s="72"/>
      <c r="N11" s="72"/>
      <c r="O11" s="74">
        <f>+'9 Hulsbergen'!P6</f>
        <v>7.2413793103448274</v>
      </c>
      <c r="P11" s="74">
        <f>+'10 oudkarspel'!P8</f>
        <v>10.652173913043478</v>
      </c>
      <c r="Q11" s="75"/>
      <c r="R11" s="74"/>
      <c r="S11" s="84">
        <f>+'13 Ede Putten'!P7</f>
        <v>12.5</v>
      </c>
      <c r="T11" s="74">
        <f>+'14 Leende'!P4</f>
        <v>12.352941176470589</v>
      </c>
      <c r="U11" s="84"/>
      <c r="V11" s="84"/>
      <c r="W11" s="84"/>
      <c r="X11" s="74"/>
      <c r="Y11" s="74"/>
      <c r="Z11" s="74"/>
      <c r="AA11" s="74"/>
      <c r="AB11" s="74"/>
      <c r="AC11" s="75"/>
      <c r="AD11" s="76"/>
      <c r="AE11" s="427">
        <f>SUM(G11:AD11)</f>
        <v>61.167547031437842</v>
      </c>
      <c r="AF11" s="428">
        <f>COUNT(G11:AD11)</f>
        <v>5</v>
      </c>
      <c r="AG11" s="429">
        <f>SUM(SMALL(G11:AD11,{1,2,3}))</f>
        <v>30.246494399858896</v>
      </c>
      <c r="AH11" s="105"/>
      <c r="AI11" s="261">
        <f>+AH11+AG11</f>
        <v>30.246494399858896</v>
      </c>
      <c r="AJ11" s="58"/>
      <c r="AK11" s="58"/>
      <c r="AL11" s="58"/>
      <c r="AM11" s="58"/>
      <c r="AN11" s="58"/>
      <c r="AO11" s="65"/>
      <c r="AP11" s="65"/>
      <c r="AQ11" s="58"/>
      <c r="AR11" s="58"/>
      <c r="AS11" s="58"/>
      <c r="AT11" s="58"/>
      <c r="AU11" s="58"/>
      <c r="AV11" s="58"/>
      <c r="AW11" s="67"/>
      <c r="AX11" s="65"/>
      <c r="AY11" s="68"/>
      <c r="AZ11" s="65"/>
      <c r="BA11" s="65"/>
      <c r="BB11" s="58"/>
      <c r="BC11" s="58"/>
      <c r="BD11" s="58"/>
      <c r="BE11" s="58"/>
      <c r="BF11" s="58"/>
      <c r="BG11" s="58"/>
      <c r="BH11" s="65"/>
      <c r="BI11" s="65"/>
      <c r="BJ11" s="68"/>
      <c r="BK11" s="65"/>
      <c r="BL11" s="65"/>
      <c r="BM11" s="58"/>
      <c r="BN11" s="58"/>
      <c r="BO11" s="58"/>
      <c r="BP11" s="58"/>
      <c r="BQ11" s="58"/>
      <c r="BR11" s="58"/>
      <c r="BS11" s="58"/>
      <c r="BT11" s="58"/>
      <c r="BU11" s="58"/>
      <c r="BV11" s="65"/>
      <c r="BW11" s="58"/>
      <c r="BX11" s="58"/>
      <c r="BY11" s="58"/>
      <c r="BZ11" s="58"/>
      <c r="CA11" s="58"/>
      <c r="CB11" s="58"/>
      <c r="CC11" s="69"/>
      <c r="CD11" s="58"/>
      <c r="CE11" s="65"/>
      <c r="CF11" s="58"/>
      <c r="CG11" s="58"/>
      <c r="CH11" s="58"/>
      <c r="CI11" s="58"/>
      <c r="CJ11" s="58"/>
      <c r="CK11" s="58"/>
      <c r="CL11" s="58"/>
      <c r="CM11" s="58"/>
      <c r="CN11" s="58"/>
      <c r="CO11" s="58"/>
      <c r="CP11" s="58"/>
      <c r="CQ11" s="68"/>
      <c r="CR11" s="58"/>
      <c r="CS11" s="58"/>
      <c r="CT11" s="58"/>
      <c r="CU11" s="58"/>
      <c r="CV11" s="58"/>
      <c r="CW11" s="58"/>
      <c r="CX11" s="58"/>
      <c r="CY11" s="58"/>
      <c r="CZ11" s="58"/>
      <c r="DA11" s="58"/>
      <c r="DB11" s="58"/>
      <c r="DC11" s="58"/>
      <c r="DD11" s="58"/>
      <c r="DE11" s="58"/>
      <c r="DF11" s="58"/>
      <c r="DG11" s="58"/>
      <c r="DH11" s="58"/>
      <c r="DI11" s="58"/>
      <c r="DJ11" s="58"/>
      <c r="DK11" s="58"/>
      <c r="DL11" s="58"/>
      <c r="DM11" s="70"/>
      <c r="DN11" s="68"/>
      <c r="DO11" s="67"/>
      <c r="DP11" s="68"/>
      <c r="DQ11" s="71"/>
      <c r="DR11" s="91"/>
      <c r="DS11" s="58"/>
      <c r="DT11" s="58"/>
      <c r="DU11" s="58"/>
      <c r="DV11" s="58"/>
    </row>
    <row r="12" spans="1:126" s="90" customFormat="1" ht="17.25" thickBot="1" x14ac:dyDescent="0.35">
      <c r="A12" s="456">
        <v>7</v>
      </c>
      <c r="B12" s="19" t="s">
        <v>139</v>
      </c>
      <c r="C12" s="13" t="s">
        <v>140</v>
      </c>
      <c r="D12" s="459" t="s">
        <v>316</v>
      </c>
      <c r="E12" s="13" t="s">
        <v>141</v>
      </c>
      <c r="F12" s="137" t="s">
        <v>50</v>
      </c>
      <c r="G12" s="212"/>
      <c r="H12" s="17"/>
      <c r="I12" s="16"/>
      <c r="J12" s="16"/>
      <c r="K12" s="16"/>
      <c r="L12" s="16"/>
      <c r="M12" s="211">
        <f>+'7 Heerjansdam'!P7</f>
        <v>14</v>
      </c>
      <c r="N12" s="13"/>
      <c r="O12" s="16">
        <f>+'9 Hulsbergen'!P11</f>
        <v>17.5</v>
      </c>
      <c r="P12" s="16"/>
      <c r="Q12" s="120"/>
      <c r="R12" s="74"/>
      <c r="S12" s="84">
        <f>+'13 Ede Putten'!P14</f>
        <v>8.75</v>
      </c>
      <c r="T12" s="74"/>
      <c r="U12" s="84">
        <f>+'15 Renswoude'!P27</f>
        <v>11.2</v>
      </c>
      <c r="V12" s="84"/>
      <c r="W12" s="84"/>
      <c r="X12" s="74"/>
      <c r="Y12" s="74"/>
      <c r="Z12" s="74"/>
      <c r="AA12" s="74"/>
      <c r="AB12" s="74"/>
      <c r="AC12" s="75"/>
      <c r="AD12" s="76"/>
      <c r="AE12" s="122">
        <f>SUM(G12:AD12)</f>
        <v>51.45</v>
      </c>
      <c r="AF12" s="401">
        <f>COUNT(G12:AD12)</f>
        <v>4</v>
      </c>
      <c r="AG12" s="242">
        <f>SUM(SMALL(G12:AD12,{1,2,3}))</f>
        <v>33.950000000000003</v>
      </c>
      <c r="AH12" s="105"/>
      <c r="AI12" s="261">
        <f>+AH12+AG12</f>
        <v>33.950000000000003</v>
      </c>
      <c r="AJ12" s="58"/>
      <c r="AK12" s="58"/>
      <c r="AL12" s="58"/>
      <c r="AM12" s="58"/>
      <c r="AN12" s="58"/>
      <c r="AO12" s="65"/>
      <c r="AP12" s="65"/>
      <c r="AQ12" s="58"/>
      <c r="AR12" s="58"/>
      <c r="AS12" s="58"/>
      <c r="AT12" s="58"/>
      <c r="AU12" s="66"/>
      <c r="AV12" s="58"/>
      <c r="AW12" s="67"/>
      <c r="AX12" s="65"/>
      <c r="AY12" s="68"/>
      <c r="AZ12" s="65"/>
      <c r="BA12" s="65"/>
      <c r="BB12" s="58"/>
      <c r="BC12" s="58"/>
      <c r="BD12" s="58"/>
      <c r="BE12" s="58"/>
      <c r="BF12" s="58"/>
      <c r="BG12" s="58"/>
      <c r="BH12" s="65"/>
      <c r="BI12" s="65"/>
      <c r="BJ12" s="65"/>
      <c r="BK12" s="65"/>
      <c r="BL12" s="65"/>
      <c r="BM12" s="58"/>
      <c r="BN12" s="58"/>
      <c r="BO12" s="58"/>
      <c r="BP12" s="58"/>
      <c r="BQ12" s="66"/>
      <c r="BR12" s="58"/>
      <c r="BS12" s="58"/>
      <c r="BT12" s="58"/>
      <c r="BU12" s="68"/>
      <c r="BV12" s="68"/>
      <c r="BW12" s="68"/>
      <c r="BX12" s="58"/>
      <c r="BY12" s="58"/>
      <c r="BZ12" s="58"/>
      <c r="CA12" s="58"/>
      <c r="CB12" s="58"/>
      <c r="CC12" s="69"/>
      <c r="CD12" s="58"/>
      <c r="CE12" s="65"/>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70"/>
      <c r="DN12" s="68"/>
      <c r="DO12" s="67"/>
      <c r="DP12" s="68"/>
      <c r="DQ12" s="71"/>
      <c r="DR12" s="57"/>
      <c r="DS12" s="58"/>
      <c r="DT12" s="58"/>
      <c r="DU12" s="58"/>
      <c r="DV12" s="58"/>
    </row>
    <row r="13" spans="1:126" s="90" customFormat="1" ht="17.25" thickBot="1" x14ac:dyDescent="0.35">
      <c r="A13" s="456">
        <v>8</v>
      </c>
      <c r="B13" s="53" t="s">
        <v>169</v>
      </c>
      <c r="C13" s="44" t="s">
        <v>167</v>
      </c>
      <c r="D13" s="457" t="s">
        <v>317</v>
      </c>
      <c r="E13" s="44" t="s">
        <v>168</v>
      </c>
      <c r="F13" s="137"/>
      <c r="G13" s="212"/>
      <c r="H13" s="17"/>
      <c r="I13" s="16"/>
      <c r="J13" s="16"/>
      <c r="K13" s="16"/>
      <c r="L13" s="16"/>
      <c r="M13" s="211"/>
      <c r="N13" s="13"/>
      <c r="O13" s="16">
        <f>+'9 Hulsbergen'!P7</f>
        <v>9.6551724137931032</v>
      </c>
      <c r="P13" s="16"/>
      <c r="Q13" s="120"/>
      <c r="R13" s="74"/>
      <c r="S13" s="84"/>
      <c r="T13" s="74"/>
      <c r="U13" s="84">
        <f>+'15 Renswoude'!P5</f>
        <v>7.6086956521739131</v>
      </c>
      <c r="V13" s="84"/>
      <c r="W13" s="84">
        <f>+'17 Dijkgatsbos'!P8</f>
        <v>26.666666666666668</v>
      </c>
      <c r="X13" s="74"/>
      <c r="Y13" s="74"/>
      <c r="Z13" s="74"/>
      <c r="AA13" s="74"/>
      <c r="AB13" s="74"/>
      <c r="AC13" s="75"/>
      <c r="AD13" s="76"/>
      <c r="AE13" s="122">
        <f>SUM(G13:AD13)</f>
        <v>43.930534732633689</v>
      </c>
      <c r="AF13" s="401">
        <f>COUNT(G13:AD13)</f>
        <v>3</v>
      </c>
      <c r="AG13" s="242">
        <f>SUM(SMALL(G13:AD13,{1,2,3}))</f>
        <v>43.930534732633689</v>
      </c>
      <c r="AH13" s="105"/>
      <c r="AI13" s="261">
        <f>+AH13+AG13</f>
        <v>43.930534732633689</v>
      </c>
      <c r="AJ13" s="58"/>
      <c r="AK13" s="58"/>
      <c r="AL13" s="58"/>
      <c r="AM13" s="58"/>
      <c r="AN13" s="58"/>
      <c r="AO13" s="65"/>
      <c r="AP13" s="65"/>
      <c r="AQ13" s="58"/>
      <c r="AR13" s="58"/>
      <c r="AS13" s="58"/>
      <c r="AT13" s="58"/>
      <c r="AU13" s="66"/>
      <c r="AV13" s="58"/>
      <c r="AW13" s="67"/>
      <c r="AX13" s="65"/>
      <c r="AY13" s="68"/>
      <c r="AZ13" s="65"/>
      <c r="BA13" s="65"/>
      <c r="BB13" s="58"/>
      <c r="BC13" s="58"/>
      <c r="BD13" s="58"/>
      <c r="BE13" s="58"/>
      <c r="BF13" s="58"/>
      <c r="BG13" s="58"/>
      <c r="BH13" s="65"/>
      <c r="BI13" s="65"/>
      <c r="BJ13" s="65"/>
      <c r="BK13" s="65"/>
      <c r="BL13" s="65"/>
      <c r="BM13" s="58"/>
      <c r="BN13" s="58"/>
      <c r="BO13" s="58"/>
      <c r="BP13" s="58"/>
      <c r="BQ13" s="58"/>
      <c r="BR13" s="58"/>
      <c r="BS13" s="58"/>
      <c r="BT13" s="58"/>
      <c r="BU13" s="58"/>
      <c r="BV13" s="65"/>
      <c r="BW13" s="58"/>
      <c r="BX13" s="58"/>
      <c r="BY13" s="58"/>
      <c r="BZ13" s="58"/>
      <c r="CA13" s="58"/>
      <c r="CB13" s="58"/>
      <c r="CC13" s="69"/>
      <c r="CD13" s="58"/>
      <c r="CE13" s="65"/>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70"/>
      <c r="DN13" s="68"/>
      <c r="DO13" s="67"/>
      <c r="DP13" s="68"/>
      <c r="DQ13" s="71"/>
      <c r="DR13" s="57"/>
      <c r="DS13" s="58"/>
      <c r="DT13" s="58"/>
      <c r="DU13" s="58"/>
      <c r="DV13" s="58"/>
    </row>
    <row r="14" spans="1:126" s="90" customFormat="1" ht="17.25" thickBot="1" x14ac:dyDescent="0.35">
      <c r="A14" s="456">
        <v>9</v>
      </c>
      <c r="B14" s="19" t="s">
        <v>268</v>
      </c>
      <c r="C14" s="13" t="s">
        <v>271</v>
      </c>
      <c r="D14" s="459" t="s">
        <v>320</v>
      </c>
      <c r="E14" s="13" t="s">
        <v>267</v>
      </c>
      <c r="F14" s="137" t="s">
        <v>49</v>
      </c>
      <c r="G14" s="212"/>
      <c r="H14" s="17"/>
      <c r="I14" s="16"/>
      <c r="J14" s="16"/>
      <c r="K14" s="16"/>
      <c r="L14" s="16"/>
      <c r="M14" s="211"/>
      <c r="N14" s="13"/>
      <c r="O14" s="16"/>
      <c r="P14" s="16"/>
      <c r="Q14" s="75"/>
      <c r="R14" s="74"/>
      <c r="S14" s="84"/>
      <c r="T14" s="74">
        <f>+'14 Leidschendam'!P5</f>
        <v>15.217391304347826</v>
      </c>
      <c r="U14" s="84">
        <f>+'15 Renswoude'!P7</f>
        <v>12.173913043478262</v>
      </c>
      <c r="V14" s="84">
        <f>+'16 Vrouwenpolder'!P6</f>
        <v>28.636363636363637</v>
      </c>
      <c r="W14" s="84"/>
      <c r="X14" s="74"/>
      <c r="Y14" s="74">
        <f>+'19 Norg'!P9</f>
        <v>21</v>
      </c>
      <c r="Z14" s="74"/>
      <c r="AA14" s="74"/>
      <c r="AB14" s="74"/>
      <c r="AC14" s="75"/>
      <c r="AD14" s="76"/>
      <c r="AE14" s="122">
        <f>SUM(G14:AD14)</f>
        <v>77.027667984189719</v>
      </c>
      <c r="AF14" s="401">
        <f>COUNT(G14:AD14)</f>
        <v>4</v>
      </c>
      <c r="AG14" s="242">
        <f>SUM(SMALL(G14:AD14,{1,2,3}))</f>
        <v>48.391304347826086</v>
      </c>
      <c r="AH14" s="105"/>
      <c r="AI14" s="261">
        <f>+AH14+AG14</f>
        <v>48.391304347826086</v>
      </c>
      <c r="AJ14" s="58"/>
      <c r="AK14" s="58"/>
      <c r="AL14" s="58"/>
      <c r="AM14" s="58"/>
      <c r="AN14" s="58"/>
      <c r="AO14" s="65"/>
      <c r="AP14" s="65"/>
      <c r="AQ14" s="58"/>
      <c r="AR14" s="58"/>
      <c r="AS14" s="58"/>
      <c r="AT14" s="58"/>
      <c r="AU14" s="58"/>
      <c r="AV14" s="58"/>
      <c r="AW14" s="67"/>
      <c r="AX14" s="65"/>
      <c r="AY14" s="58"/>
      <c r="AZ14" s="65"/>
      <c r="BA14" s="65"/>
      <c r="BB14" s="58"/>
      <c r="BC14" s="58"/>
      <c r="BD14" s="58"/>
      <c r="BE14" s="58"/>
      <c r="BF14" s="66"/>
      <c r="BG14" s="58"/>
      <c r="BH14" s="65"/>
      <c r="BI14" s="65"/>
      <c r="BJ14" s="68"/>
      <c r="BK14" s="65"/>
      <c r="BL14" s="65"/>
      <c r="BM14" s="58"/>
      <c r="BN14" s="58"/>
      <c r="BO14" s="58"/>
      <c r="BP14" s="58"/>
      <c r="BQ14" s="58"/>
      <c r="BR14" s="58"/>
      <c r="BS14" s="58"/>
      <c r="BT14" s="58"/>
      <c r="BU14" s="58"/>
      <c r="BV14" s="65"/>
      <c r="BW14" s="58"/>
      <c r="BX14" s="58"/>
      <c r="BY14" s="58"/>
      <c r="BZ14" s="58"/>
      <c r="CA14" s="58"/>
      <c r="CB14" s="58"/>
      <c r="CC14" s="69"/>
      <c r="CD14" s="58"/>
      <c r="CE14" s="65"/>
      <c r="CF14" s="58"/>
      <c r="CG14" s="58"/>
      <c r="CH14" s="58"/>
      <c r="CI14" s="58"/>
      <c r="CJ14" s="58"/>
      <c r="CK14" s="58"/>
      <c r="CL14" s="58"/>
      <c r="CM14" s="58"/>
      <c r="CN14" s="58"/>
      <c r="CO14" s="58"/>
      <c r="CP14" s="58"/>
      <c r="CQ14" s="58"/>
      <c r="CR14" s="58"/>
      <c r="CS14" s="58"/>
      <c r="CT14" s="58"/>
      <c r="CU14" s="58"/>
      <c r="CV14" s="58"/>
      <c r="CW14" s="58"/>
      <c r="CX14" s="66"/>
      <c r="CY14" s="58"/>
      <c r="CZ14" s="58"/>
      <c r="DA14" s="58"/>
      <c r="DB14" s="68"/>
      <c r="DC14" s="58"/>
      <c r="DD14" s="58"/>
      <c r="DE14" s="58"/>
      <c r="DF14" s="58"/>
      <c r="DG14" s="58"/>
      <c r="DH14" s="58"/>
      <c r="DI14" s="58"/>
      <c r="DJ14" s="58"/>
      <c r="DK14" s="58"/>
      <c r="DL14" s="58"/>
      <c r="DM14" s="70"/>
      <c r="DN14" s="68"/>
      <c r="DO14" s="67"/>
      <c r="DP14" s="68"/>
      <c r="DQ14" s="71"/>
      <c r="DR14" s="57"/>
      <c r="DS14" s="58"/>
      <c r="DT14" s="58"/>
      <c r="DU14" s="58"/>
      <c r="DV14" s="58"/>
    </row>
    <row r="15" spans="1:126" s="90" customFormat="1" ht="17.25" thickBot="1" x14ac:dyDescent="0.35">
      <c r="A15" s="456">
        <v>10</v>
      </c>
      <c r="B15" s="445" t="s">
        <v>177</v>
      </c>
      <c r="C15" s="44" t="s">
        <v>68</v>
      </c>
      <c r="D15" s="460" t="s">
        <v>318</v>
      </c>
      <c r="E15" s="44" t="s">
        <v>69</v>
      </c>
      <c r="F15" s="126" t="s">
        <v>70</v>
      </c>
      <c r="G15" s="133">
        <f>+'1 Amstelveen'!P10</f>
        <v>13.125</v>
      </c>
      <c r="H15" s="73"/>
      <c r="I15" s="130"/>
      <c r="J15" s="74"/>
      <c r="K15" s="74"/>
      <c r="L15" s="74"/>
      <c r="M15" s="72"/>
      <c r="N15" s="72"/>
      <c r="O15" s="74"/>
      <c r="P15" s="74">
        <f>+'10 oudkarspel'!P5</f>
        <v>35</v>
      </c>
      <c r="Q15" s="75"/>
      <c r="R15" s="74"/>
      <c r="S15" s="84"/>
      <c r="T15" s="74">
        <f>+'14 Leidschendam'!P7</f>
        <v>22.826086956521738</v>
      </c>
      <c r="U15" s="84">
        <f>+'15 Renswoude'!P8</f>
        <v>15.217391304347826</v>
      </c>
      <c r="V15" s="84"/>
      <c r="W15" s="84"/>
      <c r="X15" s="74"/>
      <c r="Y15" s="74"/>
      <c r="Z15" s="74"/>
      <c r="AA15" s="74"/>
      <c r="AB15" s="74"/>
      <c r="AC15" s="75"/>
      <c r="AD15" s="76"/>
      <c r="AE15" s="122">
        <f>SUM(G15:AD15)</f>
        <v>86.168478260869563</v>
      </c>
      <c r="AF15" s="401">
        <f>COUNT(G15:AD15)</f>
        <v>4</v>
      </c>
      <c r="AG15" s="242">
        <f>SUM(SMALL(G15:AD15,{1,2,3}))</f>
        <v>51.168478260869563</v>
      </c>
      <c r="AH15" s="105"/>
      <c r="AI15" s="261">
        <f>+AH15+AG15</f>
        <v>51.168478260869563</v>
      </c>
      <c r="AJ15" s="58"/>
      <c r="AK15" s="58"/>
      <c r="AL15" s="58"/>
      <c r="AM15" s="58"/>
      <c r="AN15" s="58"/>
      <c r="AO15" s="65"/>
      <c r="AP15" s="65"/>
      <c r="AQ15" s="58"/>
      <c r="AR15" s="58"/>
      <c r="AS15" s="58"/>
      <c r="AT15" s="58"/>
      <c r="AU15" s="66"/>
      <c r="AV15" s="58"/>
      <c r="AW15" s="67"/>
      <c r="AX15" s="65"/>
      <c r="AY15" s="68"/>
      <c r="AZ15" s="65"/>
      <c r="BA15" s="65"/>
      <c r="BB15" s="58"/>
      <c r="BC15" s="58"/>
      <c r="BD15" s="58"/>
      <c r="BE15" s="58"/>
      <c r="BF15" s="58"/>
      <c r="BG15" s="58"/>
      <c r="BH15" s="65"/>
      <c r="BI15" s="65"/>
      <c r="BJ15" s="65"/>
      <c r="BK15" s="65"/>
      <c r="BL15" s="65"/>
      <c r="BM15" s="58"/>
      <c r="BN15" s="58"/>
      <c r="BO15" s="58"/>
      <c r="BP15" s="58"/>
      <c r="BQ15" s="58"/>
      <c r="BR15" s="58"/>
      <c r="BS15" s="58"/>
      <c r="BT15" s="58"/>
      <c r="BU15" s="58"/>
      <c r="BV15" s="65"/>
      <c r="BW15" s="58"/>
      <c r="BX15" s="58"/>
      <c r="BY15" s="58"/>
      <c r="BZ15" s="58"/>
      <c r="CA15" s="58"/>
      <c r="CB15" s="66"/>
      <c r="CC15" s="69"/>
      <c r="CD15" s="58"/>
      <c r="CE15" s="65"/>
      <c r="CF15" s="6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70"/>
      <c r="DN15" s="68"/>
      <c r="DO15" s="67"/>
      <c r="DP15" s="68"/>
      <c r="DQ15" s="71"/>
      <c r="DR15" s="57"/>
      <c r="DS15" s="58"/>
      <c r="DT15" s="58"/>
      <c r="DU15" s="58"/>
      <c r="DV15" s="58"/>
    </row>
    <row r="16" spans="1:126" ht="17.25" thickBot="1" x14ac:dyDescent="0.35">
      <c r="A16" s="456">
        <v>11</v>
      </c>
      <c r="B16" s="445" t="s">
        <v>285</v>
      </c>
      <c r="C16" s="162" t="s">
        <v>91</v>
      </c>
      <c r="D16" s="459" t="s">
        <v>319</v>
      </c>
      <c r="E16" s="162" t="s">
        <v>92</v>
      </c>
      <c r="F16" s="76" t="s">
        <v>28</v>
      </c>
      <c r="G16" s="118"/>
      <c r="H16" s="73"/>
      <c r="I16" s="75"/>
      <c r="J16" s="74"/>
      <c r="K16" s="200">
        <v>17.5</v>
      </c>
      <c r="L16" s="200"/>
      <c r="M16" s="72"/>
      <c r="N16" s="72"/>
      <c r="O16" s="74"/>
      <c r="P16" s="74"/>
      <c r="Q16" s="75">
        <f>+'11 Kronenberg'!P4</f>
        <v>10.76923076923077</v>
      </c>
      <c r="R16" s="74"/>
      <c r="S16" s="84"/>
      <c r="T16" s="74"/>
      <c r="U16" s="84">
        <f>+'15 Renswoude'!P19</f>
        <v>26.6</v>
      </c>
      <c r="V16" s="84"/>
      <c r="W16" s="84"/>
      <c r="X16" s="74"/>
      <c r="Y16" s="74"/>
      <c r="Z16" s="74"/>
      <c r="AA16" s="74"/>
      <c r="AB16" s="74"/>
      <c r="AC16" s="75"/>
      <c r="AD16" s="76"/>
      <c r="AE16" s="122">
        <f>SUM(G16:AD16)</f>
        <v>54.869230769230768</v>
      </c>
      <c r="AF16" s="401">
        <f>COUNT(G16:AD16)</f>
        <v>3</v>
      </c>
      <c r="AG16" s="242">
        <f>SUM(SMALL(G16:AD16,{1,2,3}))</f>
        <v>54.869230769230768</v>
      </c>
      <c r="AH16" s="105"/>
      <c r="AI16" s="261">
        <f>+AH16+AG16</f>
        <v>54.869230769230768</v>
      </c>
      <c r="AJ16" s="58"/>
      <c r="AK16" s="58"/>
      <c r="AL16" s="58"/>
      <c r="AM16" s="58"/>
      <c r="AN16" s="58"/>
      <c r="AO16" s="65"/>
      <c r="AP16" s="65"/>
      <c r="AQ16" s="58"/>
      <c r="AR16" s="58"/>
      <c r="AS16" s="58"/>
      <c r="AT16" s="58"/>
      <c r="AU16" s="66"/>
      <c r="AV16" s="58"/>
      <c r="AW16" s="67"/>
      <c r="AX16" s="65"/>
      <c r="AY16" s="68"/>
      <c r="AZ16" s="65"/>
      <c r="BA16" s="65"/>
      <c r="BB16" s="58"/>
      <c r="BC16" s="58"/>
      <c r="BD16" s="58"/>
      <c r="BE16" s="58"/>
      <c r="BF16" s="66"/>
      <c r="BG16" s="58"/>
      <c r="BH16" s="65"/>
      <c r="BI16" s="65"/>
      <c r="BJ16" s="68"/>
      <c r="BK16" s="65"/>
      <c r="BL16" s="65"/>
      <c r="BM16" s="58"/>
      <c r="BN16" s="58"/>
      <c r="BO16" s="58"/>
      <c r="BP16" s="58"/>
      <c r="BQ16" s="58"/>
      <c r="BR16" s="58"/>
      <c r="BS16" s="58"/>
      <c r="BT16" s="58"/>
      <c r="BU16" s="58"/>
      <c r="BV16" s="65"/>
      <c r="BW16" s="58"/>
      <c r="BX16" s="58"/>
      <c r="BY16" s="58"/>
      <c r="BZ16" s="58"/>
      <c r="CA16" s="58"/>
      <c r="CB16" s="58"/>
      <c r="CC16" s="69"/>
      <c r="CD16" s="58"/>
      <c r="CE16" s="65"/>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70"/>
      <c r="DN16" s="68"/>
      <c r="DO16" s="67"/>
      <c r="DP16" s="68"/>
      <c r="DQ16" s="71"/>
      <c r="DR16" s="57"/>
      <c r="DS16" s="58"/>
      <c r="DT16" s="58"/>
      <c r="DU16" s="58"/>
      <c r="DV16" s="58"/>
    </row>
    <row r="17" spans="1:126" ht="17.25" thickBot="1" x14ac:dyDescent="0.35">
      <c r="A17" s="456">
        <v>12</v>
      </c>
      <c r="B17" s="19" t="s">
        <v>270</v>
      </c>
      <c r="C17" s="13" t="s">
        <v>271</v>
      </c>
      <c r="D17" s="476"/>
      <c r="E17" s="13" t="s">
        <v>269</v>
      </c>
      <c r="F17" s="137" t="s">
        <v>49</v>
      </c>
      <c r="G17" s="212"/>
      <c r="H17" s="17"/>
      <c r="I17" s="16"/>
      <c r="J17" s="16"/>
      <c r="K17" s="16"/>
      <c r="L17" s="16"/>
      <c r="M17" s="211"/>
      <c r="N17" s="13"/>
      <c r="O17" s="16"/>
      <c r="P17" s="16"/>
      <c r="Q17" s="75"/>
      <c r="R17" s="74"/>
      <c r="S17" s="84"/>
      <c r="T17" s="74">
        <f>+'14 Leidschendam'!P6</f>
        <v>21.304347826086957</v>
      </c>
      <c r="U17" s="84">
        <f>+'15 Renswoude'!P20</f>
        <v>35</v>
      </c>
      <c r="V17" s="84">
        <f>+'16 Vrouwenpolder'!P8</f>
        <v>23.863636363636363</v>
      </c>
      <c r="W17" s="84"/>
      <c r="X17" s="74"/>
      <c r="Y17" s="74">
        <f>+'19 Norg'!P6</f>
        <v>12.25</v>
      </c>
      <c r="Z17" s="74"/>
      <c r="AA17" s="74"/>
      <c r="AB17" s="74"/>
      <c r="AC17" s="75"/>
      <c r="AD17" s="76"/>
      <c r="AE17" s="122">
        <f>SUM(G17:AD17)</f>
        <v>92.417984189723313</v>
      </c>
      <c r="AF17" s="401">
        <f>COUNT(G17:AD17)</f>
        <v>4</v>
      </c>
      <c r="AG17" s="242">
        <f>SUM(SMALL(G17:AD17,{1,2,3}))</f>
        <v>57.417984189723313</v>
      </c>
      <c r="AH17" s="105"/>
      <c r="AI17" s="261">
        <f>+AH17+AG17</f>
        <v>57.417984189723313</v>
      </c>
      <c r="AJ17" s="58"/>
      <c r="AK17" s="58"/>
      <c r="AL17" s="58"/>
      <c r="AM17" s="58"/>
      <c r="AN17" s="58"/>
      <c r="AO17" s="65"/>
      <c r="AP17" s="65"/>
      <c r="AQ17" s="58"/>
      <c r="AR17" s="58"/>
      <c r="AS17" s="58"/>
      <c r="AT17" s="58"/>
      <c r="AU17" s="58"/>
      <c r="AV17" s="58"/>
      <c r="AW17" s="67"/>
      <c r="AX17" s="65"/>
      <c r="AY17" s="58"/>
      <c r="AZ17" s="65"/>
      <c r="BA17" s="65"/>
      <c r="BB17" s="58"/>
      <c r="BC17" s="58"/>
      <c r="BD17" s="58"/>
      <c r="BE17" s="58"/>
      <c r="BF17" s="58"/>
      <c r="BG17" s="58"/>
      <c r="BH17" s="65"/>
      <c r="BI17" s="65"/>
      <c r="BJ17" s="65"/>
      <c r="BK17" s="65"/>
      <c r="BL17" s="65"/>
      <c r="BM17" s="58"/>
      <c r="BN17" s="58"/>
      <c r="BO17" s="58"/>
      <c r="BP17" s="58"/>
      <c r="BQ17" s="66"/>
      <c r="BR17" s="58"/>
      <c r="BS17" s="58"/>
      <c r="BT17" s="58"/>
      <c r="BU17" s="68"/>
      <c r="BV17" s="68"/>
      <c r="BW17" s="68"/>
      <c r="BX17" s="58"/>
      <c r="BY17" s="58"/>
      <c r="BZ17" s="58"/>
      <c r="CA17" s="58"/>
      <c r="CB17" s="58"/>
      <c r="CC17" s="69"/>
      <c r="CD17" s="58"/>
      <c r="CE17" s="65"/>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70"/>
      <c r="DN17" s="68"/>
      <c r="DO17" s="67"/>
      <c r="DP17" s="68"/>
      <c r="DQ17" s="71"/>
      <c r="DR17" s="57"/>
      <c r="DS17" s="58"/>
      <c r="DT17" s="58"/>
      <c r="DU17" s="58"/>
      <c r="DV17" s="58"/>
    </row>
    <row r="18" spans="1:126" ht="17.25" thickBot="1" x14ac:dyDescent="0.35">
      <c r="A18" s="456">
        <v>13</v>
      </c>
      <c r="B18" s="19" t="s">
        <v>154</v>
      </c>
      <c r="C18" s="13" t="s">
        <v>155</v>
      </c>
      <c r="D18" s="459" t="s">
        <v>321</v>
      </c>
      <c r="E18" s="13" t="s">
        <v>156</v>
      </c>
      <c r="F18" s="237" t="s">
        <v>164</v>
      </c>
      <c r="G18" s="212"/>
      <c r="H18" s="17"/>
      <c r="I18" s="16"/>
      <c r="J18" s="16"/>
      <c r="K18" s="240"/>
      <c r="L18" s="240"/>
      <c r="M18" s="211"/>
      <c r="N18" s="120">
        <v>5.5263157894736841</v>
      </c>
      <c r="O18" s="16"/>
      <c r="P18" s="16"/>
      <c r="Q18" s="120"/>
      <c r="R18" s="74"/>
      <c r="S18" s="84"/>
      <c r="T18" s="74"/>
      <c r="U18" s="84">
        <f>+'15 Renswoude'!P22</f>
        <v>35</v>
      </c>
      <c r="V18" s="84"/>
      <c r="W18" s="84">
        <f>+'17 Dijkgatsbos'!P12</f>
        <v>17.5</v>
      </c>
      <c r="X18" s="74"/>
      <c r="Y18" s="74"/>
      <c r="Z18" s="74"/>
      <c r="AA18" s="74"/>
      <c r="AB18" s="74"/>
      <c r="AC18" s="75"/>
      <c r="AD18" s="76"/>
      <c r="AE18" s="122">
        <f>SUM(G18:AD18)</f>
        <v>58.026315789473685</v>
      </c>
      <c r="AF18" s="401">
        <f>COUNT(G18:AD18)</f>
        <v>3</v>
      </c>
      <c r="AG18" s="242">
        <f>SUM(SMALL(G18:AD18,{1,2,3}))</f>
        <v>58.026315789473685</v>
      </c>
      <c r="AH18" s="105"/>
      <c r="AI18" s="261">
        <f>+AH18+AG18</f>
        <v>58.026315789473685</v>
      </c>
      <c r="AJ18" s="58"/>
      <c r="AK18" s="58"/>
      <c r="AL18" s="58"/>
      <c r="AM18" s="58"/>
      <c r="AN18" s="58"/>
      <c r="AO18" s="65"/>
      <c r="AP18" s="65"/>
      <c r="AQ18" s="58"/>
      <c r="AR18" s="58"/>
      <c r="AS18" s="58"/>
      <c r="AT18" s="58"/>
      <c r="AU18" s="58"/>
      <c r="AV18" s="58"/>
      <c r="AW18" s="67"/>
      <c r="AX18" s="65"/>
      <c r="AY18" s="58"/>
      <c r="AZ18" s="65"/>
      <c r="BA18" s="65"/>
      <c r="BB18" s="58"/>
      <c r="BC18" s="58"/>
      <c r="BD18" s="58"/>
      <c r="BE18" s="58"/>
      <c r="BF18" s="66"/>
      <c r="BG18" s="58"/>
      <c r="BH18" s="65"/>
      <c r="BI18" s="65"/>
      <c r="BJ18" s="68"/>
      <c r="BK18" s="65"/>
      <c r="BL18" s="65"/>
      <c r="BM18" s="58"/>
      <c r="BN18" s="58"/>
      <c r="BO18" s="58"/>
      <c r="BP18" s="58"/>
      <c r="BQ18" s="58"/>
      <c r="BR18" s="58"/>
      <c r="BS18" s="58"/>
      <c r="BT18" s="58"/>
      <c r="BU18" s="58"/>
      <c r="BV18" s="65"/>
      <c r="BW18" s="58"/>
      <c r="BX18" s="58"/>
      <c r="BY18" s="58"/>
      <c r="BZ18" s="58"/>
      <c r="CA18" s="58"/>
      <c r="CB18" s="58"/>
      <c r="CC18" s="69"/>
      <c r="CD18" s="58"/>
      <c r="CE18" s="65"/>
      <c r="CF18" s="58"/>
      <c r="CG18" s="58"/>
      <c r="CH18" s="58"/>
      <c r="CI18" s="58"/>
      <c r="CJ18" s="58"/>
      <c r="CK18" s="58"/>
      <c r="CL18" s="58"/>
      <c r="CM18" s="58"/>
      <c r="CN18" s="58"/>
      <c r="CO18" s="58"/>
      <c r="CP18" s="58"/>
      <c r="CQ18" s="58"/>
      <c r="CR18" s="58"/>
      <c r="CS18" s="58"/>
      <c r="CT18" s="58"/>
      <c r="CU18" s="58"/>
      <c r="CV18" s="58"/>
      <c r="CW18" s="58"/>
      <c r="CX18" s="66"/>
      <c r="CY18" s="58"/>
      <c r="CZ18" s="58"/>
      <c r="DA18" s="58"/>
      <c r="DB18" s="68"/>
      <c r="DC18" s="58"/>
      <c r="DD18" s="58"/>
      <c r="DE18" s="58"/>
      <c r="DF18" s="58"/>
      <c r="DG18" s="58"/>
      <c r="DH18" s="58"/>
      <c r="DI18" s="58"/>
      <c r="DJ18" s="58"/>
      <c r="DK18" s="58"/>
      <c r="DL18" s="58"/>
      <c r="DM18" s="70"/>
      <c r="DN18" s="68"/>
      <c r="DO18" s="67"/>
      <c r="DP18" s="68"/>
      <c r="DQ18" s="71"/>
      <c r="DR18" s="57"/>
      <c r="DS18" s="58"/>
      <c r="DT18" s="58"/>
      <c r="DU18" s="58"/>
      <c r="DV18" s="58"/>
    </row>
    <row r="19" spans="1:126" ht="17.25" thickBot="1" x14ac:dyDescent="0.35">
      <c r="A19" s="456">
        <v>14</v>
      </c>
      <c r="B19" s="446" t="s">
        <v>284</v>
      </c>
      <c r="C19" s="162" t="s">
        <v>89</v>
      </c>
      <c r="D19" s="459"/>
      <c r="E19" s="162" t="s">
        <v>94</v>
      </c>
      <c r="F19" s="76" t="s">
        <v>90</v>
      </c>
      <c r="G19" s="118"/>
      <c r="H19" s="73"/>
      <c r="I19" s="75"/>
      <c r="J19" s="74"/>
      <c r="K19" s="163">
        <v>13.125</v>
      </c>
      <c r="L19" s="200"/>
      <c r="M19" s="72"/>
      <c r="N19" s="72"/>
      <c r="O19" s="74"/>
      <c r="P19" s="74"/>
      <c r="Q19" s="75">
        <f>+'11 Kronenberg'!P10</f>
        <v>35</v>
      </c>
      <c r="R19" s="74"/>
      <c r="S19" s="84"/>
      <c r="T19" s="74"/>
      <c r="U19" s="84">
        <f>+'15 Renswoude'!P18</f>
        <v>12.6</v>
      </c>
      <c r="V19" s="84"/>
      <c r="W19" s="84"/>
      <c r="X19" s="74"/>
      <c r="Y19" s="74"/>
      <c r="Z19" s="74"/>
      <c r="AA19" s="74"/>
      <c r="AB19" s="74"/>
      <c r="AC19" s="75"/>
      <c r="AD19" s="76"/>
      <c r="AE19" s="122">
        <f>SUM(G19:AD19)</f>
        <v>60.725000000000001</v>
      </c>
      <c r="AF19" s="401">
        <f>COUNT(G19:AD19)</f>
        <v>3</v>
      </c>
      <c r="AG19" s="242">
        <f>SUM(SMALL(G19:AD19,{1,2,3}))</f>
        <v>60.725000000000001</v>
      </c>
      <c r="AH19" s="105"/>
      <c r="AI19" s="261">
        <f>+AH19+AG19</f>
        <v>60.725000000000001</v>
      </c>
      <c r="AJ19" s="58"/>
      <c r="AK19" s="58"/>
      <c r="AL19" s="58"/>
      <c r="AM19" s="58"/>
      <c r="AN19" s="58"/>
      <c r="AO19" s="65"/>
      <c r="AP19" s="65"/>
      <c r="AQ19" s="58"/>
      <c r="AR19" s="58"/>
      <c r="AS19" s="58"/>
      <c r="AT19" s="58"/>
      <c r="AU19" s="58"/>
      <c r="AV19" s="58"/>
      <c r="AW19" s="67"/>
      <c r="AX19" s="65"/>
      <c r="AY19" s="58"/>
      <c r="AZ19" s="65"/>
      <c r="BA19" s="65"/>
      <c r="BB19" s="58"/>
      <c r="BC19" s="58"/>
      <c r="BD19" s="58"/>
      <c r="BE19" s="58"/>
      <c r="BF19" s="58"/>
      <c r="BG19" s="58"/>
      <c r="BH19" s="65"/>
      <c r="BI19" s="65"/>
      <c r="BJ19" s="65"/>
      <c r="BK19" s="65"/>
      <c r="BL19" s="65"/>
      <c r="BM19" s="58"/>
      <c r="BN19" s="58"/>
      <c r="BO19" s="58"/>
      <c r="BP19" s="58"/>
      <c r="BQ19" s="58"/>
      <c r="BR19" s="58"/>
      <c r="BS19" s="58"/>
      <c r="BT19" s="58"/>
      <c r="BU19" s="58"/>
      <c r="BV19" s="65"/>
      <c r="BW19" s="58"/>
      <c r="BX19" s="58"/>
      <c r="BY19" s="58"/>
      <c r="BZ19" s="58"/>
      <c r="CA19" s="58"/>
      <c r="CB19" s="94"/>
      <c r="CC19" s="69"/>
      <c r="CD19" s="58"/>
      <c r="CE19" s="65"/>
      <c r="CF19" s="6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70"/>
      <c r="DN19" s="68"/>
      <c r="DO19" s="67"/>
      <c r="DP19" s="68"/>
      <c r="DQ19" s="71"/>
      <c r="DR19" s="57"/>
      <c r="DS19" s="58"/>
      <c r="DT19" s="58"/>
      <c r="DU19" s="58"/>
      <c r="DV19" s="58"/>
    </row>
    <row r="20" spans="1:126" ht="17.25" thickBot="1" x14ac:dyDescent="0.35">
      <c r="A20" s="456">
        <v>15</v>
      </c>
      <c r="B20" s="432" t="s">
        <v>124</v>
      </c>
      <c r="C20" s="44" t="s">
        <v>61</v>
      </c>
      <c r="D20" s="460" t="s">
        <v>322</v>
      </c>
      <c r="E20" s="44" t="s">
        <v>62</v>
      </c>
      <c r="F20" s="126" t="s">
        <v>63</v>
      </c>
      <c r="G20" s="132">
        <f>+'1 Amstelveen'!P8</f>
        <v>10.9375</v>
      </c>
      <c r="H20" s="83"/>
      <c r="I20" s="82"/>
      <c r="J20" s="84"/>
      <c r="K20" s="239"/>
      <c r="L20" s="86">
        <v>15</v>
      </c>
      <c r="M20" s="82"/>
      <c r="N20" s="82"/>
      <c r="O20" s="84"/>
      <c r="P20" s="84">
        <f>+'10 oudkarspel'!P9</f>
        <v>35</v>
      </c>
      <c r="Q20" s="86"/>
      <c r="R20" s="84"/>
      <c r="S20" s="84"/>
      <c r="T20" s="84"/>
      <c r="U20" s="84"/>
      <c r="V20" s="84"/>
      <c r="W20" s="84">
        <f>+'17 Dijkgatsbos'!P15</f>
        <v>35</v>
      </c>
      <c r="X20" s="84"/>
      <c r="Y20" s="84"/>
      <c r="Z20" s="84"/>
      <c r="AA20" s="84"/>
      <c r="AB20" s="84"/>
      <c r="AC20" s="86"/>
      <c r="AD20" s="92"/>
      <c r="AE20" s="122">
        <f>SUM(G20:AD20)</f>
        <v>95.9375</v>
      </c>
      <c r="AF20" s="401">
        <f>COUNT(G20:AD20)</f>
        <v>4</v>
      </c>
      <c r="AG20" s="242">
        <f>SUM(SMALL(G20:AD20,{1,2,3}))</f>
        <v>60.9375</v>
      </c>
      <c r="AH20" s="105"/>
      <c r="AI20" s="261">
        <f>+AH20+AG20</f>
        <v>60.9375</v>
      </c>
      <c r="AJ20" s="58"/>
      <c r="AK20" s="58"/>
      <c r="AL20" s="58"/>
      <c r="AM20" s="58"/>
      <c r="AN20" s="58"/>
      <c r="AO20" s="65"/>
      <c r="AP20" s="65"/>
      <c r="AQ20" s="58"/>
      <c r="AR20" s="58"/>
      <c r="AS20" s="58"/>
      <c r="AT20" s="58"/>
      <c r="AU20" s="58"/>
      <c r="AV20" s="58"/>
      <c r="AW20" s="67"/>
      <c r="AX20" s="65"/>
      <c r="AY20" s="58"/>
      <c r="AZ20" s="65"/>
      <c r="BA20" s="65"/>
      <c r="BB20" s="58"/>
      <c r="BC20" s="58"/>
      <c r="BD20" s="58"/>
      <c r="BE20" s="58"/>
      <c r="BF20" s="58"/>
      <c r="BG20" s="58"/>
      <c r="BH20" s="65"/>
      <c r="BI20" s="65"/>
      <c r="BJ20" s="65"/>
      <c r="BK20" s="65"/>
      <c r="BL20" s="65"/>
      <c r="BM20" s="58"/>
      <c r="BN20" s="58"/>
      <c r="BO20" s="58"/>
      <c r="BP20" s="58"/>
      <c r="BQ20" s="58"/>
      <c r="BR20" s="58"/>
      <c r="BS20" s="58"/>
      <c r="BT20" s="58"/>
      <c r="BU20" s="58"/>
      <c r="BV20" s="65"/>
      <c r="BW20" s="58"/>
      <c r="BX20" s="58"/>
      <c r="BY20" s="58"/>
      <c r="BZ20" s="58"/>
      <c r="CA20" s="58"/>
      <c r="CB20" s="94"/>
      <c r="CC20" s="69"/>
      <c r="CD20" s="58"/>
      <c r="CE20" s="65"/>
      <c r="CF20" s="6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70"/>
      <c r="DN20" s="68"/>
      <c r="DO20" s="67"/>
      <c r="DP20" s="68"/>
      <c r="DQ20" s="71"/>
      <c r="DR20" s="57"/>
      <c r="DS20" s="58"/>
      <c r="DT20" s="58"/>
      <c r="DU20" s="58"/>
      <c r="DV20" s="58"/>
    </row>
    <row r="21" spans="1:126" ht="17.25" thickBot="1" x14ac:dyDescent="0.35">
      <c r="A21" s="456">
        <v>16</v>
      </c>
      <c r="B21" s="446" t="s">
        <v>186</v>
      </c>
      <c r="C21" s="162" t="s">
        <v>98</v>
      </c>
      <c r="D21" s="459" t="s">
        <v>323</v>
      </c>
      <c r="E21" s="162" t="s">
        <v>99</v>
      </c>
      <c r="F21" s="76" t="s">
        <v>96</v>
      </c>
      <c r="G21" s="118"/>
      <c r="H21" s="73"/>
      <c r="I21" s="75"/>
      <c r="J21" s="74"/>
      <c r="K21" s="163">
        <v>16.041666666666668</v>
      </c>
      <c r="L21" s="200"/>
      <c r="M21" s="77"/>
      <c r="N21" s="77"/>
      <c r="O21" s="74"/>
      <c r="P21" s="74">
        <f>+'10 oudkarspel'!P7</f>
        <v>26.25</v>
      </c>
      <c r="Q21" s="86"/>
      <c r="R21" s="74"/>
      <c r="S21" s="84">
        <f>+'13 Ede Putten'!P17</f>
        <v>27.708333333333332</v>
      </c>
      <c r="T21" s="74"/>
      <c r="U21" s="84">
        <f>+'15 Renswoude'!P11</f>
        <v>21.304347826086957</v>
      </c>
      <c r="V21" s="84"/>
      <c r="W21" s="84"/>
      <c r="X21" s="74"/>
      <c r="Y21" s="74"/>
      <c r="Z21" s="74"/>
      <c r="AA21" s="74"/>
      <c r="AB21" s="74"/>
      <c r="AC21" s="74"/>
      <c r="AD21" s="76"/>
      <c r="AE21" s="122">
        <f>SUM(G21:AD21)</f>
        <v>91.304347826086953</v>
      </c>
      <c r="AF21" s="401">
        <f>COUNT(G21:AD21)</f>
        <v>4</v>
      </c>
      <c r="AG21" s="242">
        <f>SUM(SMALL(G21:AD21,{1,2,3}))</f>
        <v>63.596014492753625</v>
      </c>
      <c r="AH21" s="105"/>
      <c r="AI21" s="261">
        <f>+AH21+AG21</f>
        <v>63.596014492753625</v>
      </c>
      <c r="AJ21" s="58"/>
      <c r="AK21" s="58"/>
      <c r="AL21" s="58"/>
      <c r="AM21" s="58"/>
      <c r="AN21" s="58"/>
      <c r="AO21" s="65"/>
      <c r="AP21" s="65"/>
      <c r="AQ21" s="58"/>
      <c r="AR21" s="58"/>
      <c r="AS21" s="58"/>
      <c r="AT21" s="58"/>
      <c r="AU21" s="58"/>
      <c r="AV21" s="58"/>
      <c r="AW21" s="67"/>
      <c r="AX21" s="65"/>
      <c r="AY21" s="58"/>
      <c r="AZ21" s="65"/>
      <c r="BA21" s="65"/>
      <c r="BB21" s="58"/>
      <c r="BC21" s="58"/>
      <c r="BD21" s="58"/>
      <c r="BE21" s="58"/>
      <c r="BF21" s="58"/>
      <c r="BG21" s="58"/>
      <c r="BH21" s="65"/>
      <c r="BI21" s="65"/>
      <c r="BJ21" s="65"/>
      <c r="BK21" s="65"/>
      <c r="BL21" s="65"/>
      <c r="BM21" s="58"/>
      <c r="BN21" s="58"/>
      <c r="BO21" s="58"/>
      <c r="BP21" s="58"/>
      <c r="BQ21" s="58"/>
      <c r="BR21" s="58"/>
      <c r="BS21" s="58"/>
      <c r="BT21" s="58"/>
      <c r="BU21" s="58"/>
      <c r="BV21" s="65"/>
      <c r="BW21" s="58"/>
      <c r="BX21" s="58"/>
      <c r="BY21" s="58"/>
      <c r="BZ21" s="58"/>
      <c r="CA21" s="58"/>
      <c r="CB21" s="94"/>
      <c r="CC21" s="69"/>
      <c r="CD21" s="58"/>
      <c r="CE21" s="65"/>
      <c r="CF21" s="6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70"/>
      <c r="DN21" s="68"/>
      <c r="DO21" s="67"/>
      <c r="DP21" s="68"/>
      <c r="DQ21" s="71"/>
      <c r="DR21" s="57"/>
      <c r="DS21" s="58"/>
      <c r="DT21" s="58"/>
      <c r="DU21" s="58"/>
      <c r="DV21" s="58"/>
    </row>
    <row r="22" spans="1:126" ht="17.25" thickBot="1" x14ac:dyDescent="0.35">
      <c r="A22" s="456">
        <v>17</v>
      </c>
      <c r="B22" s="473" t="s">
        <v>281</v>
      </c>
      <c r="C22" s="236" t="s">
        <v>282</v>
      </c>
      <c r="D22" s="458" t="s">
        <v>327</v>
      </c>
      <c r="E22" s="236" t="s">
        <v>283</v>
      </c>
      <c r="F22" s="135" t="s">
        <v>301</v>
      </c>
      <c r="G22" s="212"/>
      <c r="H22" s="17"/>
      <c r="I22" s="16"/>
      <c r="J22" s="16"/>
      <c r="K22" s="240"/>
      <c r="L22" s="16"/>
      <c r="M22" s="211"/>
      <c r="N22" s="13"/>
      <c r="O22" s="16"/>
      <c r="P22" s="16"/>
      <c r="Q22" s="75"/>
      <c r="R22" s="74"/>
      <c r="S22" s="84"/>
      <c r="T22" s="74"/>
      <c r="U22" s="84">
        <f>+'15 Renswoude'!P16</f>
        <v>7</v>
      </c>
      <c r="V22" s="84"/>
      <c r="W22" s="84">
        <f>+'17 Dijkgatsbos'!P9</f>
        <v>25</v>
      </c>
      <c r="X22" s="74">
        <f>+'18 Arensgenshout'!P7</f>
        <v>35</v>
      </c>
      <c r="Y22" s="74"/>
      <c r="Z22" s="74"/>
      <c r="AA22" s="74"/>
      <c r="AB22" s="74"/>
      <c r="AC22" s="75"/>
      <c r="AD22" s="76"/>
      <c r="AE22" s="122">
        <f>SUM(G22:AD22)</f>
        <v>67</v>
      </c>
      <c r="AF22" s="401">
        <f>COUNT(G22:AD22)</f>
        <v>3</v>
      </c>
      <c r="AG22" s="242">
        <f>SUM(SMALL(G22:AD22,{1,2,3}))</f>
        <v>67</v>
      </c>
      <c r="AH22" s="105"/>
      <c r="AI22" s="261">
        <f>+AH22+AG22</f>
        <v>67</v>
      </c>
      <c r="AJ22" s="58"/>
      <c r="AK22" s="58"/>
      <c r="AL22" s="58"/>
      <c r="AM22" s="58"/>
      <c r="AN22" s="58"/>
      <c r="AO22" s="65"/>
      <c r="AP22" s="65"/>
      <c r="AQ22" s="58"/>
      <c r="AR22" s="58"/>
      <c r="AS22" s="58"/>
      <c r="AT22" s="58"/>
      <c r="AU22" s="58"/>
      <c r="AV22" s="58"/>
      <c r="AW22" s="67"/>
      <c r="AX22" s="65"/>
      <c r="AY22" s="58"/>
      <c r="AZ22" s="65"/>
      <c r="BA22" s="65"/>
      <c r="BB22" s="58"/>
      <c r="BC22" s="58"/>
      <c r="BD22" s="58"/>
      <c r="BE22" s="58"/>
      <c r="BF22" s="58"/>
      <c r="BG22" s="58"/>
      <c r="BH22" s="65"/>
      <c r="BI22" s="65"/>
      <c r="BJ22" s="65"/>
      <c r="BK22" s="65"/>
      <c r="BL22" s="65"/>
      <c r="BM22" s="58"/>
      <c r="BN22" s="58"/>
      <c r="BO22" s="58"/>
      <c r="BP22" s="58"/>
      <c r="BQ22" s="58"/>
      <c r="BR22" s="58"/>
      <c r="BS22" s="58"/>
      <c r="BT22" s="58"/>
      <c r="BU22" s="58"/>
      <c r="BV22" s="65"/>
      <c r="BW22" s="58"/>
      <c r="BX22" s="58"/>
      <c r="BY22" s="58"/>
      <c r="BZ22" s="58"/>
      <c r="CA22" s="58"/>
      <c r="CB22" s="94"/>
      <c r="CC22" s="69"/>
      <c r="CD22" s="58"/>
      <c r="CE22" s="65"/>
      <c r="CF22" s="6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70"/>
      <c r="DN22" s="68"/>
      <c r="DO22" s="67"/>
      <c r="DP22" s="68"/>
      <c r="DQ22" s="71"/>
      <c r="DR22" s="57"/>
      <c r="DS22" s="58"/>
      <c r="DT22" s="58"/>
      <c r="DU22" s="58"/>
      <c r="DV22" s="58"/>
    </row>
    <row r="23" spans="1:126" ht="17.25" thickBot="1" x14ac:dyDescent="0.35">
      <c r="A23" s="456">
        <v>18</v>
      </c>
      <c r="B23" s="53" t="s">
        <v>77</v>
      </c>
      <c r="C23" s="44" t="s">
        <v>47</v>
      </c>
      <c r="D23" s="460" t="s">
        <v>324</v>
      </c>
      <c r="E23" s="44" t="s">
        <v>48</v>
      </c>
      <c r="F23" s="126" t="s">
        <v>49</v>
      </c>
      <c r="G23" s="119"/>
      <c r="H23" s="83"/>
      <c r="I23" s="120">
        <v>35</v>
      </c>
      <c r="J23" s="84"/>
      <c r="K23" s="416">
        <v>21.875</v>
      </c>
      <c r="L23" s="84"/>
      <c r="M23" s="82"/>
      <c r="N23" s="82"/>
      <c r="O23" s="84"/>
      <c r="P23" s="84"/>
      <c r="Q23" s="86"/>
      <c r="R23" s="84"/>
      <c r="S23" s="84">
        <f>+'13 Ede Putten'!P19</f>
        <v>35</v>
      </c>
      <c r="T23" s="84"/>
      <c r="U23" s="84"/>
      <c r="V23" s="84">
        <f>+'16 Vrouwenpolder'!P4</f>
        <v>22.272727272727273</v>
      </c>
      <c r="W23" s="84"/>
      <c r="X23" s="84"/>
      <c r="Y23" s="84">
        <f>+'19 Norg'!P7</f>
        <v>35</v>
      </c>
      <c r="Z23" s="84"/>
      <c r="AA23" s="84"/>
      <c r="AB23" s="84"/>
      <c r="AC23" s="86"/>
      <c r="AD23" s="92"/>
      <c r="AE23" s="122">
        <f>SUM(G23:AD23)</f>
        <v>149.14772727272728</v>
      </c>
      <c r="AF23" s="401">
        <f>COUNT(G23:AD23)</f>
        <v>5</v>
      </c>
      <c r="AG23" s="242">
        <f>SUM(SMALL(G23:AD23,{1,2,3}))</f>
        <v>79.14772727272728</v>
      </c>
      <c r="AH23" s="105"/>
      <c r="AI23" s="261">
        <f>+AH23+AG23</f>
        <v>79.14772727272728</v>
      </c>
      <c r="AJ23" s="58"/>
      <c r="AK23" s="58"/>
      <c r="AL23" s="58"/>
      <c r="AM23" s="58"/>
      <c r="AN23" s="58"/>
      <c r="AO23" s="65"/>
      <c r="AP23" s="65"/>
      <c r="AQ23" s="58"/>
      <c r="AR23" s="58"/>
      <c r="AS23" s="58"/>
      <c r="AT23" s="58"/>
      <c r="AU23" s="58"/>
      <c r="AV23" s="58"/>
      <c r="AW23" s="67"/>
      <c r="AX23" s="65"/>
      <c r="AY23" s="58"/>
      <c r="AZ23" s="65"/>
      <c r="BA23" s="65"/>
      <c r="BB23" s="58"/>
      <c r="BC23" s="58"/>
      <c r="BD23" s="58"/>
      <c r="BE23" s="58"/>
      <c r="BF23" s="58"/>
      <c r="BG23" s="58"/>
      <c r="BH23" s="65"/>
      <c r="BI23" s="65"/>
      <c r="BJ23" s="65"/>
      <c r="BK23" s="65"/>
      <c r="BL23" s="65"/>
      <c r="BM23" s="58"/>
      <c r="BN23" s="58"/>
      <c r="BO23" s="58"/>
      <c r="BP23" s="58"/>
      <c r="BQ23" s="58"/>
      <c r="BR23" s="58"/>
      <c r="BS23" s="58"/>
      <c r="BT23" s="58"/>
      <c r="BU23" s="58"/>
      <c r="BV23" s="65"/>
      <c r="BW23" s="58"/>
      <c r="BX23" s="58"/>
      <c r="BY23" s="58"/>
      <c r="BZ23" s="58"/>
      <c r="CA23" s="58"/>
      <c r="CB23" s="94"/>
      <c r="CC23" s="69"/>
      <c r="CD23" s="58"/>
      <c r="CE23" s="65"/>
      <c r="CF23" s="6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70"/>
      <c r="DN23" s="68"/>
      <c r="DO23" s="67"/>
      <c r="DP23" s="68"/>
      <c r="DQ23" s="71"/>
      <c r="DR23" s="57"/>
      <c r="DS23" s="58"/>
      <c r="DT23" s="58"/>
      <c r="DU23" s="58"/>
      <c r="DV23" s="58"/>
    </row>
    <row r="24" spans="1:126" ht="17.25" thickBot="1" x14ac:dyDescent="0.35">
      <c r="A24" s="456">
        <v>19</v>
      </c>
      <c r="B24" s="12" t="s">
        <v>134</v>
      </c>
      <c r="C24" s="13" t="s">
        <v>132</v>
      </c>
      <c r="D24" s="476" t="s">
        <v>325</v>
      </c>
      <c r="E24" s="13" t="s">
        <v>133</v>
      </c>
      <c r="F24" s="137" t="s">
        <v>49</v>
      </c>
      <c r="G24" s="132">
        <f>+'1 Amstelveen'!P4</f>
        <v>17.5</v>
      </c>
      <c r="H24" s="83"/>
      <c r="I24" s="82"/>
      <c r="J24" s="84"/>
      <c r="K24" s="239"/>
      <c r="L24" s="84"/>
      <c r="M24" s="215">
        <v>35</v>
      </c>
      <c r="N24" s="82"/>
      <c r="O24" s="84"/>
      <c r="P24" s="84"/>
      <c r="Q24" s="75"/>
      <c r="R24" s="84"/>
      <c r="S24" s="84">
        <f>+'13 Ede Putten'!P18</f>
        <v>35</v>
      </c>
      <c r="T24" s="84"/>
      <c r="U24" s="84">
        <f>+'15 Renswoude'!P24</f>
        <v>35</v>
      </c>
      <c r="V24" s="84"/>
      <c r="W24" s="84"/>
      <c r="X24" s="84"/>
      <c r="Y24" s="84"/>
      <c r="Z24" s="84"/>
      <c r="AA24" s="84"/>
      <c r="AB24" s="84"/>
      <c r="AC24" s="86"/>
      <c r="AD24" s="92"/>
      <c r="AE24" s="122">
        <f>SUM(G24:AD24)</f>
        <v>122.5</v>
      </c>
      <c r="AF24" s="401">
        <f>COUNT(G24:AD24)</f>
        <v>4</v>
      </c>
      <c r="AG24" s="242">
        <f>SUM(SMALL(G24:AD24,{1,2,3}))</f>
        <v>87.5</v>
      </c>
      <c r="AH24" s="105"/>
      <c r="AI24" s="261">
        <f>+AH24+AG24</f>
        <v>87.5</v>
      </c>
      <c r="AJ24" s="58"/>
      <c r="AK24" s="58"/>
      <c r="AL24" s="58"/>
      <c r="AM24" s="58"/>
      <c r="AN24" s="58"/>
      <c r="AO24" s="65"/>
      <c r="AP24" s="65"/>
      <c r="AQ24" s="58"/>
      <c r="AR24" s="58"/>
      <c r="AS24" s="58"/>
      <c r="AT24" s="58"/>
      <c r="AU24" s="58"/>
      <c r="AV24" s="58"/>
      <c r="AW24" s="67"/>
      <c r="AX24" s="65"/>
      <c r="AY24" s="58"/>
      <c r="AZ24" s="65"/>
      <c r="BA24" s="65"/>
      <c r="BB24" s="58"/>
      <c r="BC24" s="58"/>
      <c r="BD24" s="58"/>
      <c r="BE24" s="58"/>
      <c r="BF24" s="58"/>
      <c r="BG24" s="58"/>
      <c r="BH24" s="65"/>
      <c r="BI24" s="65"/>
      <c r="BJ24" s="65"/>
      <c r="BK24" s="65"/>
      <c r="BL24" s="65"/>
      <c r="BM24" s="58"/>
      <c r="BN24" s="58"/>
      <c r="BO24" s="58"/>
      <c r="BP24" s="58"/>
      <c r="BQ24" s="58"/>
      <c r="BR24" s="58"/>
      <c r="BS24" s="58"/>
      <c r="BT24" s="58"/>
      <c r="BU24" s="58"/>
      <c r="BV24" s="65"/>
      <c r="BW24" s="58"/>
      <c r="BX24" s="58"/>
      <c r="BY24" s="58"/>
      <c r="BZ24" s="58"/>
      <c r="CA24" s="58"/>
      <c r="CB24" s="94"/>
      <c r="CC24" s="69"/>
      <c r="CD24" s="58"/>
      <c r="CE24" s="65"/>
      <c r="CF24" s="6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70"/>
      <c r="DN24" s="68"/>
      <c r="DO24" s="67"/>
      <c r="DP24" s="68"/>
      <c r="DQ24" s="71"/>
      <c r="DR24" s="57"/>
      <c r="DS24" s="58"/>
      <c r="DT24" s="58"/>
      <c r="DU24" s="58"/>
      <c r="DV24" s="58"/>
    </row>
    <row r="25" spans="1:126" ht="17.25" thickBot="1" x14ac:dyDescent="0.35">
      <c r="A25" s="456">
        <v>20</v>
      </c>
      <c r="B25" s="472" t="s">
        <v>120</v>
      </c>
      <c r="C25" s="44" t="s">
        <v>117</v>
      </c>
      <c r="D25" s="459" t="s">
        <v>326</v>
      </c>
      <c r="E25" s="44" t="s">
        <v>122</v>
      </c>
      <c r="F25" s="126"/>
      <c r="G25" s="118"/>
      <c r="H25" s="73"/>
      <c r="I25" s="75"/>
      <c r="J25" s="74"/>
      <c r="K25" s="232"/>
      <c r="L25" s="75">
        <v>25</v>
      </c>
      <c r="M25" s="72"/>
      <c r="N25" s="72"/>
      <c r="O25" s="74">
        <f>+'9 Hulsbergen'!P9</f>
        <v>35</v>
      </c>
      <c r="P25" s="74"/>
      <c r="Q25" s="86"/>
      <c r="R25" s="74"/>
      <c r="S25" s="84"/>
      <c r="T25" s="74"/>
      <c r="U25" s="84">
        <f>+'15 Renswoude'!P14</f>
        <v>35</v>
      </c>
      <c r="V25" s="84"/>
      <c r="W25" s="84"/>
      <c r="X25" s="74"/>
      <c r="Y25" s="74"/>
      <c r="Z25" s="74"/>
      <c r="AA25" s="74"/>
      <c r="AB25" s="74"/>
      <c r="AC25" s="75"/>
      <c r="AD25" s="76"/>
      <c r="AE25" s="122">
        <f>SUM(G25:AD25)</f>
        <v>95</v>
      </c>
      <c r="AF25" s="401">
        <f>COUNT(G25:AD25)</f>
        <v>3</v>
      </c>
      <c r="AG25" s="242">
        <f>SUM(SMALL(G25:AD25,{1,2,3}))</f>
        <v>95</v>
      </c>
      <c r="AH25" s="105"/>
      <c r="AI25" s="261">
        <f>+AH25+AG25</f>
        <v>95</v>
      </c>
      <c r="AJ25" s="58"/>
      <c r="AK25" s="58"/>
      <c r="AL25" s="58"/>
      <c r="AM25" s="58"/>
      <c r="AN25" s="58"/>
      <c r="AO25" s="65"/>
      <c r="AP25" s="65"/>
      <c r="AQ25" s="58"/>
      <c r="AR25" s="58"/>
      <c r="AS25" s="58"/>
      <c r="AT25" s="58"/>
      <c r="AU25" s="58"/>
      <c r="AV25" s="58"/>
      <c r="AW25" s="67"/>
      <c r="AX25" s="65"/>
      <c r="AY25" s="58"/>
      <c r="AZ25" s="65"/>
      <c r="BA25" s="65"/>
      <c r="BB25" s="58"/>
      <c r="BC25" s="58"/>
      <c r="BD25" s="58"/>
      <c r="BE25" s="58"/>
      <c r="BF25" s="58"/>
      <c r="BG25" s="58"/>
      <c r="BH25" s="65"/>
      <c r="BI25" s="65"/>
      <c r="BJ25" s="65"/>
      <c r="BK25" s="65"/>
      <c r="BL25" s="65"/>
      <c r="BM25" s="58"/>
      <c r="BN25" s="58"/>
      <c r="BO25" s="58"/>
      <c r="BP25" s="58"/>
      <c r="BQ25" s="58"/>
      <c r="BR25" s="58"/>
      <c r="BS25" s="58"/>
      <c r="BT25" s="58"/>
      <c r="BU25" s="58"/>
      <c r="BV25" s="65"/>
      <c r="BW25" s="58"/>
      <c r="BX25" s="58"/>
      <c r="BY25" s="58"/>
      <c r="BZ25" s="58"/>
      <c r="CA25" s="58"/>
      <c r="CB25" s="94"/>
      <c r="CC25" s="69"/>
      <c r="CD25" s="58"/>
      <c r="CE25" s="65"/>
      <c r="CF25" s="6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70"/>
      <c r="DN25" s="68"/>
      <c r="DO25" s="67"/>
      <c r="DP25" s="68"/>
      <c r="DQ25" s="71"/>
      <c r="DR25" s="57"/>
      <c r="DS25" s="58"/>
      <c r="DT25" s="58"/>
      <c r="DU25" s="58"/>
      <c r="DV25" s="58"/>
    </row>
    <row r="26" spans="1:126" ht="17.25" thickBot="1" x14ac:dyDescent="0.35">
      <c r="A26" s="456">
        <v>21</v>
      </c>
      <c r="B26" s="451"/>
      <c r="C26" s="13" t="s">
        <v>56</v>
      </c>
      <c r="D26" s="459" t="s">
        <v>328</v>
      </c>
      <c r="E26" s="13" t="s">
        <v>57</v>
      </c>
      <c r="F26" s="137" t="s">
        <v>55</v>
      </c>
      <c r="G26" s="132">
        <f>+'1 Amstelveen'!P6</f>
        <v>8.75</v>
      </c>
      <c r="H26" s="83"/>
      <c r="I26" s="82"/>
      <c r="J26" s="84"/>
      <c r="K26" s="239"/>
      <c r="L26" s="84"/>
      <c r="M26" s="82"/>
      <c r="N26" s="82"/>
      <c r="O26" s="84"/>
      <c r="P26" s="84">
        <f>+'10 oudkarspel'!P4</f>
        <v>3.5</v>
      </c>
      <c r="Q26" s="86"/>
      <c r="R26" s="84"/>
      <c r="S26" s="84"/>
      <c r="T26" s="84"/>
      <c r="U26" s="84"/>
      <c r="V26" s="84"/>
      <c r="W26" s="84"/>
      <c r="X26" s="84"/>
      <c r="Y26" s="84"/>
      <c r="Z26" s="84"/>
      <c r="AA26" s="84"/>
      <c r="AB26" s="84"/>
      <c r="AC26" s="86"/>
      <c r="AD26" s="92"/>
      <c r="AE26" s="122">
        <f>SUM(G26:AD26)</f>
        <v>12.25</v>
      </c>
      <c r="AF26" s="401">
        <f>COUNT(G26:AD26)</f>
        <v>2</v>
      </c>
      <c r="AG26" s="242" t="e">
        <f>SUM(SMALL(G26:AD26,{1,2,3}))</f>
        <v>#NUM!</v>
      </c>
      <c r="AH26" s="105"/>
      <c r="AI26" s="261" t="e">
        <f>+AH26+AG26</f>
        <v>#NUM!</v>
      </c>
      <c r="AJ26" s="58"/>
      <c r="AK26" s="58"/>
      <c r="AL26" s="58"/>
      <c r="AM26" s="58"/>
      <c r="AN26" s="58"/>
      <c r="AO26" s="65"/>
      <c r="AP26" s="65"/>
      <c r="AQ26" s="58"/>
      <c r="AR26" s="58"/>
      <c r="AS26" s="58"/>
      <c r="AT26" s="58"/>
      <c r="AU26" s="58"/>
      <c r="AV26" s="58"/>
      <c r="AW26" s="67"/>
      <c r="AX26" s="65"/>
      <c r="AY26" s="58"/>
      <c r="AZ26" s="65"/>
      <c r="BA26" s="65"/>
      <c r="BB26" s="58"/>
      <c r="BC26" s="58"/>
      <c r="BD26" s="58"/>
      <c r="BE26" s="58"/>
      <c r="BF26" s="58"/>
      <c r="BG26" s="58"/>
      <c r="BH26" s="65"/>
      <c r="BI26" s="65"/>
      <c r="BJ26" s="65"/>
      <c r="BK26" s="65"/>
      <c r="BL26" s="65"/>
      <c r="BM26" s="58"/>
      <c r="BN26" s="58"/>
      <c r="BO26" s="58"/>
      <c r="BP26" s="58"/>
      <c r="BQ26" s="58"/>
      <c r="BR26" s="58"/>
      <c r="BS26" s="58"/>
      <c r="BT26" s="58"/>
      <c r="BU26" s="58"/>
      <c r="BV26" s="65"/>
      <c r="BW26" s="58"/>
      <c r="BX26" s="58"/>
      <c r="BY26" s="58"/>
      <c r="BZ26" s="58"/>
      <c r="CA26" s="58"/>
      <c r="CB26" s="94"/>
      <c r="CC26" s="69"/>
      <c r="CD26" s="58"/>
      <c r="CE26" s="65"/>
      <c r="CF26" s="6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70"/>
      <c r="DN26" s="68"/>
      <c r="DO26" s="67"/>
      <c r="DP26" s="68"/>
      <c r="DQ26" s="71"/>
      <c r="DR26" s="57"/>
      <c r="DS26" s="58"/>
      <c r="DT26" s="58"/>
      <c r="DU26" s="58"/>
      <c r="DV26" s="58"/>
    </row>
    <row r="27" spans="1:126" ht="17.25" thickBot="1" x14ac:dyDescent="0.35">
      <c r="A27" s="456">
        <v>22</v>
      </c>
      <c r="B27" s="12" t="s">
        <v>178</v>
      </c>
      <c r="C27" s="13" t="s">
        <v>179</v>
      </c>
      <c r="D27" s="459" t="s">
        <v>331</v>
      </c>
      <c r="E27" s="13" t="s">
        <v>180</v>
      </c>
      <c r="F27" s="137"/>
      <c r="G27" s="132"/>
      <c r="H27" s="83"/>
      <c r="I27" s="82"/>
      <c r="J27" s="84"/>
      <c r="K27" s="239"/>
      <c r="L27" s="239"/>
      <c r="M27" s="215"/>
      <c r="N27" s="82"/>
      <c r="O27" s="84"/>
      <c r="P27" s="84">
        <f>+'10 oudkarspel'!P11</f>
        <v>7.6086956521739131</v>
      </c>
      <c r="Q27" s="86"/>
      <c r="R27" s="84"/>
      <c r="S27" s="84">
        <f>+'13 Ede Putten'!P9</f>
        <v>5</v>
      </c>
      <c r="T27" s="84"/>
      <c r="U27" s="84"/>
      <c r="V27" s="84"/>
      <c r="W27" s="84"/>
      <c r="X27" s="84"/>
      <c r="Y27" s="84"/>
      <c r="Z27" s="84"/>
      <c r="AA27" s="84"/>
      <c r="AB27" s="84"/>
      <c r="AC27" s="86"/>
      <c r="AD27" s="92"/>
      <c r="AE27" s="122">
        <f>SUM(G27:AD27)</f>
        <v>12.608695652173914</v>
      </c>
      <c r="AF27" s="401">
        <f>COUNT(G27:AD27)</f>
        <v>2</v>
      </c>
      <c r="AG27" s="242" t="e">
        <f>SUM(SMALL(G27:AD27,{1,2,3}))</f>
        <v>#NUM!</v>
      </c>
      <c r="AH27" s="105"/>
      <c r="AI27" s="261" t="e">
        <f>+AH27+AG27</f>
        <v>#NUM!</v>
      </c>
      <c r="AJ27" s="58"/>
      <c r="AK27" s="58"/>
      <c r="AL27" s="58"/>
      <c r="AM27" s="58"/>
      <c r="AN27" s="58"/>
      <c r="AO27" s="65"/>
      <c r="AP27" s="65"/>
      <c r="AQ27" s="58"/>
      <c r="AR27" s="58"/>
      <c r="AS27" s="58"/>
      <c r="AT27" s="58"/>
      <c r="AU27" s="66"/>
      <c r="AV27" s="58"/>
      <c r="AW27" s="67"/>
      <c r="AX27" s="65"/>
      <c r="AY27" s="68"/>
      <c r="AZ27" s="65"/>
      <c r="BA27" s="65"/>
      <c r="BB27" s="58"/>
      <c r="BC27" s="58"/>
      <c r="BD27" s="58"/>
      <c r="BE27" s="58"/>
      <c r="BF27" s="58"/>
      <c r="BG27" s="58"/>
      <c r="BH27" s="65"/>
      <c r="BI27" s="65"/>
      <c r="BJ27" s="65"/>
      <c r="BK27" s="65"/>
      <c r="BL27" s="65"/>
      <c r="BM27" s="58"/>
      <c r="BN27" s="58"/>
      <c r="BO27" s="58"/>
      <c r="BP27" s="58"/>
      <c r="BQ27" s="58"/>
      <c r="BR27" s="58"/>
      <c r="BS27" s="58"/>
      <c r="BT27" s="58"/>
      <c r="BU27" s="58"/>
      <c r="BV27" s="65"/>
      <c r="BW27" s="58"/>
      <c r="BX27" s="58"/>
      <c r="BY27" s="58"/>
      <c r="BZ27" s="58"/>
      <c r="CA27" s="58"/>
      <c r="CB27" s="58"/>
      <c r="CC27" s="69"/>
      <c r="CD27" s="58"/>
      <c r="CE27" s="65"/>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70"/>
      <c r="DN27" s="68"/>
      <c r="DO27" s="67"/>
      <c r="DP27" s="68"/>
      <c r="DQ27" s="71"/>
      <c r="DR27" s="57"/>
      <c r="DS27" s="58"/>
      <c r="DT27" s="58"/>
      <c r="DU27" s="58"/>
      <c r="DV27" s="58"/>
    </row>
    <row r="28" spans="1:126" ht="17.25" thickBot="1" x14ac:dyDescent="0.35">
      <c r="A28" s="456">
        <v>23</v>
      </c>
      <c r="B28" s="432" t="s">
        <v>111</v>
      </c>
      <c r="C28" s="206" t="s">
        <v>112</v>
      </c>
      <c r="D28" s="461" t="s">
        <v>329</v>
      </c>
      <c r="E28" s="206" t="s">
        <v>113</v>
      </c>
      <c r="F28" s="137" t="s">
        <v>114</v>
      </c>
      <c r="G28" s="118"/>
      <c r="H28" s="73"/>
      <c r="I28" s="75"/>
      <c r="J28" s="74"/>
      <c r="K28" s="163"/>
      <c r="L28" s="163">
        <v>13.333333333333334</v>
      </c>
      <c r="M28" s="72"/>
      <c r="N28" s="72"/>
      <c r="O28" s="74"/>
      <c r="P28" s="74"/>
      <c r="Q28" s="75">
        <f>+'11 Kronenberg'!P6</f>
        <v>10.208333333333334</v>
      </c>
      <c r="R28" s="74"/>
      <c r="S28" s="84"/>
      <c r="T28" s="74"/>
      <c r="U28" s="84"/>
      <c r="V28" s="84"/>
      <c r="W28" s="84"/>
      <c r="X28" s="74"/>
      <c r="Y28" s="74"/>
      <c r="Z28" s="74"/>
      <c r="AA28" s="74"/>
      <c r="AB28" s="74"/>
      <c r="AC28" s="75"/>
      <c r="AD28" s="76"/>
      <c r="AE28" s="122">
        <f>SUM(G28:AD28)</f>
        <v>23.541666666666668</v>
      </c>
      <c r="AF28" s="401">
        <f>COUNT(G28:AD28)</f>
        <v>2</v>
      </c>
      <c r="AG28" s="242" t="e">
        <f>SUM(SMALL(G28:AD28,{1,2,3}))</f>
        <v>#NUM!</v>
      </c>
      <c r="AH28" s="105"/>
      <c r="AI28" s="261" t="e">
        <f>+AH28+AG28</f>
        <v>#NUM!</v>
      </c>
      <c r="AJ28" s="58"/>
      <c r="AK28" s="58"/>
      <c r="AL28" s="58"/>
      <c r="AM28" s="58"/>
      <c r="AN28" s="58"/>
      <c r="AO28" s="65"/>
      <c r="AP28" s="65"/>
      <c r="AQ28" s="58"/>
      <c r="AR28" s="58"/>
      <c r="AS28" s="58"/>
      <c r="AT28" s="58"/>
      <c r="AU28" s="58"/>
      <c r="AV28" s="58"/>
      <c r="AW28" s="67"/>
      <c r="AX28" s="65"/>
      <c r="AY28" s="58"/>
      <c r="AZ28" s="65"/>
      <c r="BA28" s="65"/>
      <c r="BB28" s="58"/>
      <c r="BC28" s="58"/>
      <c r="BD28" s="58"/>
      <c r="BE28" s="58"/>
      <c r="BF28" s="66"/>
      <c r="BG28" s="58"/>
      <c r="BH28" s="65"/>
      <c r="BI28" s="65"/>
      <c r="BJ28" s="68"/>
      <c r="BK28" s="65"/>
      <c r="BL28" s="65"/>
      <c r="BM28" s="58"/>
      <c r="BN28" s="58"/>
      <c r="BO28" s="58"/>
      <c r="BP28" s="58"/>
      <c r="BQ28" s="58"/>
      <c r="BR28" s="58"/>
      <c r="BS28" s="58"/>
      <c r="BT28" s="58"/>
      <c r="BU28" s="58"/>
      <c r="BV28" s="65"/>
      <c r="BW28" s="58"/>
      <c r="BX28" s="58"/>
      <c r="BY28" s="58"/>
      <c r="BZ28" s="58"/>
      <c r="CA28" s="58"/>
      <c r="CB28" s="58"/>
      <c r="CC28" s="69"/>
      <c r="CD28" s="58"/>
      <c r="CE28" s="65"/>
      <c r="CF28" s="58"/>
      <c r="CG28" s="58"/>
      <c r="CH28" s="58"/>
      <c r="CI28" s="58"/>
      <c r="CJ28" s="58"/>
      <c r="CK28" s="58"/>
      <c r="CL28" s="58"/>
      <c r="CM28" s="58"/>
      <c r="CN28" s="58"/>
      <c r="CO28" s="58"/>
      <c r="CP28" s="58"/>
      <c r="CQ28" s="58"/>
      <c r="CR28" s="58"/>
      <c r="CS28" s="58"/>
      <c r="CT28" s="58"/>
      <c r="CU28" s="58"/>
      <c r="CV28" s="58"/>
      <c r="CW28" s="58"/>
      <c r="CX28" s="66"/>
      <c r="CY28" s="58"/>
      <c r="CZ28" s="58"/>
      <c r="DA28" s="58"/>
      <c r="DB28" s="68"/>
      <c r="DC28" s="58"/>
      <c r="DD28" s="58"/>
      <c r="DE28" s="58"/>
      <c r="DF28" s="58"/>
      <c r="DG28" s="58"/>
      <c r="DH28" s="58"/>
      <c r="DI28" s="58"/>
      <c r="DJ28" s="58"/>
      <c r="DK28" s="58"/>
      <c r="DL28" s="58"/>
      <c r="DM28" s="70"/>
      <c r="DN28" s="68"/>
      <c r="DO28" s="67"/>
      <c r="DP28" s="68"/>
      <c r="DQ28" s="71"/>
      <c r="DR28" s="57"/>
      <c r="DS28" s="58"/>
      <c r="DT28" s="58"/>
      <c r="DU28" s="58"/>
      <c r="DV28" s="58"/>
    </row>
    <row r="29" spans="1:126" ht="17.25" thickBot="1" x14ac:dyDescent="0.35">
      <c r="A29" s="456">
        <v>24</v>
      </c>
      <c r="B29" s="447" t="s">
        <v>107</v>
      </c>
      <c r="C29" s="207" t="s">
        <v>108</v>
      </c>
      <c r="D29" s="462"/>
      <c r="E29" s="207" t="s">
        <v>109</v>
      </c>
      <c r="F29" s="137"/>
      <c r="G29" s="118"/>
      <c r="H29" s="73"/>
      <c r="I29" s="75"/>
      <c r="J29" s="74"/>
      <c r="K29" s="72"/>
      <c r="L29" s="72">
        <v>18.260869565217391</v>
      </c>
      <c r="M29" s="72"/>
      <c r="N29" s="72"/>
      <c r="O29" s="74">
        <f>+'9 Hulsbergen'!P8</f>
        <v>7</v>
      </c>
      <c r="P29" s="74"/>
      <c r="Q29" s="86"/>
      <c r="R29" s="74"/>
      <c r="S29" s="84"/>
      <c r="T29" s="74"/>
      <c r="U29" s="84"/>
      <c r="V29" s="84"/>
      <c r="W29" s="84"/>
      <c r="X29" s="74"/>
      <c r="Y29" s="74"/>
      <c r="Z29" s="74"/>
      <c r="AA29" s="74"/>
      <c r="AB29" s="74"/>
      <c r="AC29" s="75"/>
      <c r="AD29" s="76"/>
      <c r="AE29" s="122">
        <f>SUM(G29:AD29)</f>
        <v>25.260869565217391</v>
      </c>
      <c r="AF29" s="401">
        <f>COUNT(G29:AD29)</f>
        <v>2</v>
      </c>
      <c r="AG29" s="242" t="e">
        <f>SUM(SMALL(G29:AD29,{1,2,3}))</f>
        <v>#NUM!</v>
      </c>
      <c r="AH29" s="105"/>
      <c r="AI29" s="261" t="e">
        <f>+AH29+AG29</f>
        <v>#NUM!</v>
      </c>
      <c r="AJ29" s="58"/>
      <c r="AK29" s="58"/>
      <c r="AL29" s="58"/>
      <c r="AM29" s="58"/>
      <c r="AN29" s="58"/>
      <c r="AO29" s="65"/>
      <c r="AP29" s="65"/>
      <c r="AQ29" s="58"/>
      <c r="AR29" s="58"/>
      <c r="AS29" s="58"/>
      <c r="AT29" s="58"/>
      <c r="AU29" s="58"/>
      <c r="AV29" s="58"/>
      <c r="AW29" s="67"/>
      <c r="AX29" s="65"/>
      <c r="AY29" s="58"/>
      <c r="AZ29" s="65"/>
      <c r="BA29" s="65"/>
      <c r="BB29" s="58"/>
      <c r="BC29" s="58"/>
      <c r="BD29" s="58"/>
      <c r="BE29" s="58"/>
      <c r="BF29" s="66"/>
      <c r="BG29" s="58"/>
      <c r="BH29" s="65"/>
      <c r="BI29" s="65"/>
      <c r="BJ29" s="68"/>
      <c r="BK29" s="65"/>
      <c r="BL29" s="65"/>
      <c r="BM29" s="58"/>
      <c r="BN29" s="58"/>
      <c r="BO29" s="58"/>
      <c r="BP29" s="58"/>
      <c r="BQ29" s="58"/>
      <c r="BR29" s="58"/>
      <c r="BS29" s="58"/>
      <c r="BT29" s="58"/>
      <c r="BU29" s="58"/>
      <c r="BV29" s="65"/>
      <c r="BW29" s="58"/>
      <c r="BX29" s="58"/>
      <c r="BY29" s="58"/>
      <c r="BZ29" s="58"/>
      <c r="CA29" s="58"/>
      <c r="CB29" s="58"/>
      <c r="CC29" s="69"/>
      <c r="CD29" s="58"/>
      <c r="CE29" s="65"/>
      <c r="CF29" s="58"/>
      <c r="CG29" s="58"/>
      <c r="CH29" s="58"/>
      <c r="CI29" s="58"/>
      <c r="CJ29" s="58"/>
      <c r="CK29" s="58"/>
      <c r="CL29" s="58"/>
      <c r="CM29" s="58"/>
      <c r="CN29" s="58"/>
      <c r="CO29" s="58"/>
      <c r="CP29" s="58"/>
      <c r="CQ29" s="58"/>
      <c r="CR29" s="58"/>
      <c r="CS29" s="58"/>
      <c r="CT29" s="58"/>
      <c r="CU29" s="58"/>
      <c r="CV29" s="58"/>
      <c r="CW29" s="58"/>
      <c r="CX29" s="66"/>
      <c r="CY29" s="58"/>
      <c r="CZ29" s="58"/>
      <c r="DA29" s="58"/>
      <c r="DB29" s="68"/>
      <c r="DC29" s="58"/>
      <c r="DD29" s="58"/>
      <c r="DE29" s="58"/>
      <c r="DF29" s="58"/>
      <c r="DG29" s="58"/>
      <c r="DH29" s="58"/>
      <c r="DI29" s="58"/>
      <c r="DJ29" s="58"/>
      <c r="DK29" s="58"/>
      <c r="DL29" s="58"/>
      <c r="DM29" s="70"/>
      <c r="DN29" s="68"/>
      <c r="DO29" s="67"/>
      <c r="DP29" s="68"/>
      <c r="DQ29" s="71"/>
      <c r="DR29" s="57"/>
      <c r="DS29" s="58"/>
      <c r="DT29" s="58"/>
      <c r="DU29" s="58"/>
      <c r="DV29" s="58"/>
    </row>
    <row r="30" spans="1:126" ht="17.25" thickBot="1" x14ac:dyDescent="0.35">
      <c r="A30" s="456">
        <v>25</v>
      </c>
      <c r="B30" s="12" t="s">
        <v>207</v>
      </c>
      <c r="C30" s="13" t="s">
        <v>208</v>
      </c>
      <c r="D30" s="476"/>
      <c r="E30" s="13" t="s">
        <v>209</v>
      </c>
      <c r="F30" s="137"/>
      <c r="G30" s="212"/>
      <c r="H30" s="17"/>
      <c r="I30" s="16"/>
      <c r="J30" s="16"/>
      <c r="K30" s="16"/>
      <c r="L30" s="16"/>
      <c r="M30" s="211"/>
      <c r="N30" s="13"/>
      <c r="O30" s="16"/>
      <c r="P30" s="16"/>
      <c r="Q30" s="75"/>
      <c r="R30" s="74"/>
      <c r="S30" s="84">
        <f>+'13 Ede Putten'!P10</f>
        <v>20.416666666666668</v>
      </c>
      <c r="T30" s="74"/>
      <c r="U30" s="84">
        <f>+'15 Renswoude'!P6</f>
        <v>10.652173913043478</v>
      </c>
      <c r="V30" s="84"/>
      <c r="W30" s="84"/>
      <c r="X30" s="74"/>
      <c r="Y30" s="74"/>
      <c r="Z30" s="74"/>
      <c r="AA30" s="74"/>
      <c r="AB30" s="74"/>
      <c r="AC30" s="75"/>
      <c r="AD30" s="76"/>
      <c r="AE30" s="122">
        <f>SUM(G30:AD30)</f>
        <v>31.068840579710148</v>
      </c>
      <c r="AF30" s="401">
        <f>COUNT(G30:AD30)</f>
        <v>2</v>
      </c>
      <c r="AG30" s="242" t="e">
        <f>SUM(SMALL(G30:AD30,{1,2,3}))</f>
        <v>#NUM!</v>
      </c>
      <c r="AH30" s="105"/>
      <c r="AI30" s="261" t="e">
        <f>+AH30+AG30</f>
        <v>#NUM!</v>
      </c>
      <c r="AJ30" s="58"/>
      <c r="AK30" s="58"/>
      <c r="AL30" s="58"/>
      <c r="AM30" s="58"/>
      <c r="AN30" s="58"/>
      <c r="AO30" s="65"/>
      <c r="AP30" s="65"/>
      <c r="AQ30" s="58"/>
      <c r="AR30" s="58"/>
      <c r="AS30" s="58"/>
      <c r="AT30" s="58"/>
      <c r="AU30" s="58"/>
      <c r="AV30" s="58"/>
      <c r="AW30" s="67"/>
      <c r="AX30" s="65"/>
      <c r="AY30" s="58"/>
      <c r="AZ30" s="65"/>
      <c r="BA30" s="65"/>
      <c r="BB30" s="58"/>
      <c r="BC30" s="58"/>
      <c r="BD30" s="58"/>
      <c r="BE30" s="58"/>
      <c r="BF30" s="58"/>
      <c r="BG30" s="58"/>
      <c r="BH30" s="65"/>
      <c r="BI30" s="65"/>
      <c r="BJ30" s="65"/>
      <c r="BK30" s="65"/>
      <c r="BL30" s="65"/>
      <c r="BM30" s="58"/>
      <c r="BN30" s="58"/>
      <c r="BO30" s="58"/>
      <c r="BP30" s="58"/>
      <c r="BQ30" s="58"/>
      <c r="BR30" s="58"/>
      <c r="BS30" s="58"/>
      <c r="BT30" s="58"/>
      <c r="BU30" s="58"/>
      <c r="BV30" s="65"/>
      <c r="BW30" s="58"/>
      <c r="BX30" s="58"/>
      <c r="BY30" s="58"/>
      <c r="BZ30" s="58"/>
      <c r="CA30" s="58"/>
      <c r="CB30" s="66"/>
      <c r="CC30" s="69"/>
      <c r="CD30" s="58"/>
      <c r="CE30" s="65"/>
      <c r="CF30" s="6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70"/>
      <c r="DN30" s="68"/>
      <c r="DO30" s="67"/>
      <c r="DP30" s="68"/>
      <c r="DQ30" s="71"/>
      <c r="DR30" s="57"/>
      <c r="DS30" s="58"/>
      <c r="DT30" s="58"/>
      <c r="DU30" s="58"/>
      <c r="DV30" s="58"/>
    </row>
    <row r="31" spans="1:126" ht="17.25" thickBot="1" x14ac:dyDescent="0.35">
      <c r="A31" s="456">
        <v>26</v>
      </c>
      <c r="B31" s="448" t="s">
        <v>266</v>
      </c>
      <c r="C31" s="13" t="s">
        <v>264</v>
      </c>
      <c r="D31" s="459" t="s">
        <v>330</v>
      </c>
      <c r="E31" s="13" t="s">
        <v>265</v>
      </c>
      <c r="F31" s="137"/>
      <c r="G31" s="212"/>
      <c r="H31" s="17"/>
      <c r="I31" s="16"/>
      <c r="J31" s="16"/>
      <c r="K31" s="16"/>
      <c r="L31" s="16"/>
      <c r="M31" s="211"/>
      <c r="N31" s="14"/>
      <c r="O31" s="16"/>
      <c r="P31" s="16"/>
      <c r="Q31" s="75"/>
      <c r="R31" s="74"/>
      <c r="S31" s="84"/>
      <c r="T31" s="74">
        <f>+'14 Leidschendam'!P4</f>
        <v>12.173913043478262</v>
      </c>
      <c r="U31" s="84"/>
      <c r="V31" s="84"/>
      <c r="W31" s="84">
        <f>+'17 Dijkgatsbos'!P6</f>
        <v>20</v>
      </c>
      <c r="X31" s="74"/>
      <c r="Y31" s="74"/>
      <c r="Z31" s="74"/>
      <c r="AA31" s="74"/>
      <c r="AB31" s="74"/>
      <c r="AC31" s="75"/>
      <c r="AD31" s="76"/>
      <c r="AE31" s="122">
        <f>SUM(G31:AD31)</f>
        <v>32.173913043478265</v>
      </c>
      <c r="AF31" s="401">
        <f>COUNT(G31:AD31)</f>
        <v>2</v>
      </c>
      <c r="AG31" s="242" t="e">
        <f>SUM(SMALL(G31:AD31,{1,2,3}))</f>
        <v>#NUM!</v>
      </c>
      <c r="AH31" s="105"/>
      <c r="AI31" s="261" t="e">
        <f>+AH31+AG31</f>
        <v>#NUM!</v>
      </c>
      <c r="AJ31" s="58"/>
      <c r="AK31" s="58"/>
      <c r="AL31" s="58"/>
      <c r="AM31" s="58"/>
      <c r="AN31" s="58"/>
      <c r="AO31" s="65"/>
      <c r="AP31" s="65"/>
      <c r="AQ31" s="58"/>
      <c r="AR31" s="58"/>
      <c r="AS31" s="58"/>
      <c r="AT31" s="58"/>
      <c r="AU31" s="58"/>
      <c r="AV31" s="58"/>
      <c r="AW31" s="67"/>
      <c r="AX31" s="65"/>
      <c r="AY31" s="58"/>
      <c r="AZ31" s="65"/>
      <c r="BA31" s="65"/>
      <c r="BB31" s="58"/>
      <c r="BC31" s="58"/>
      <c r="BD31" s="58"/>
      <c r="BE31" s="58"/>
      <c r="BF31" s="66"/>
      <c r="BG31" s="58"/>
      <c r="BH31" s="65"/>
      <c r="BI31" s="65"/>
      <c r="BJ31" s="68"/>
      <c r="BK31" s="65"/>
      <c r="BL31" s="65"/>
      <c r="BM31" s="58"/>
      <c r="BN31" s="58"/>
      <c r="BO31" s="58"/>
      <c r="BP31" s="58"/>
      <c r="BQ31" s="58"/>
      <c r="BR31" s="58"/>
      <c r="BS31" s="58"/>
      <c r="BT31" s="58"/>
      <c r="BU31" s="58"/>
      <c r="BV31" s="65"/>
      <c r="BW31" s="58"/>
      <c r="BX31" s="58"/>
      <c r="BY31" s="58"/>
      <c r="BZ31" s="58"/>
      <c r="CA31" s="58"/>
      <c r="CB31" s="58"/>
      <c r="CC31" s="69"/>
      <c r="CD31" s="58"/>
      <c r="CE31" s="65"/>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70"/>
      <c r="DN31" s="68"/>
      <c r="DO31" s="67"/>
      <c r="DP31" s="68"/>
      <c r="DQ31" s="71"/>
      <c r="DR31" s="57"/>
      <c r="DS31" s="58"/>
      <c r="DT31" s="58"/>
      <c r="DU31" s="58"/>
      <c r="DV31" s="58"/>
    </row>
    <row r="32" spans="1:126" ht="17.25" thickBot="1" x14ac:dyDescent="0.35">
      <c r="A32" s="456">
        <v>27</v>
      </c>
      <c r="B32" s="432" t="s">
        <v>286</v>
      </c>
      <c r="C32" s="206" t="s">
        <v>287</v>
      </c>
      <c r="D32" s="461"/>
      <c r="E32" s="206" t="s">
        <v>288</v>
      </c>
      <c r="F32" s="137"/>
      <c r="G32" s="212"/>
      <c r="H32" s="17"/>
      <c r="I32" s="16"/>
      <c r="J32" s="16"/>
      <c r="K32" s="16"/>
      <c r="L32" s="16"/>
      <c r="M32" s="211"/>
      <c r="N32" s="14"/>
      <c r="O32" s="16"/>
      <c r="P32" s="16"/>
      <c r="Q32" s="75"/>
      <c r="R32" s="74"/>
      <c r="S32" s="84"/>
      <c r="T32" s="74"/>
      <c r="U32" s="84">
        <f>+'15 Renswoude'!P23</f>
        <v>21.388888888888889</v>
      </c>
      <c r="V32" s="84"/>
      <c r="W32" s="84">
        <f>+'17 Dijkgatsbos'!P13</f>
        <v>11.666666666666666</v>
      </c>
      <c r="X32" s="74"/>
      <c r="Y32" s="74"/>
      <c r="Z32" s="74"/>
      <c r="AA32" s="74"/>
      <c r="AB32" s="74"/>
      <c r="AC32" s="75"/>
      <c r="AD32" s="76"/>
      <c r="AE32" s="122">
        <f>SUM(G32:AD32)</f>
        <v>33.055555555555557</v>
      </c>
      <c r="AF32" s="401">
        <f>COUNT(G32:AD32)</f>
        <v>2</v>
      </c>
      <c r="AG32" s="242" t="e">
        <f>SUM(SMALL(G32:AD32,{1,2,3}))</f>
        <v>#NUM!</v>
      </c>
      <c r="AH32" s="105"/>
      <c r="AI32" s="261" t="e">
        <f>+AH32+AG32</f>
        <v>#NUM!</v>
      </c>
      <c r="AJ32" s="58"/>
      <c r="AK32" s="58"/>
      <c r="AL32" s="58"/>
      <c r="AM32" s="58"/>
      <c r="AN32" s="58"/>
      <c r="AO32" s="65"/>
      <c r="AP32" s="65"/>
      <c r="AQ32" s="58"/>
      <c r="AR32" s="58"/>
      <c r="AS32" s="58"/>
      <c r="AT32" s="58"/>
      <c r="AU32" s="58"/>
      <c r="AV32" s="58"/>
      <c r="AW32" s="67"/>
      <c r="AX32" s="65"/>
      <c r="AY32" s="58"/>
      <c r="AZ32" s="65"/>
      <c r="BA32" s="65"/>
      <c r="BB32" s="58"/>
      <c r="BC32" s="58"/>
      <c r="BD32" s="58"/>
      <c r="BE32" s="58"/>
      <c r="BF32" s="66"/>
      <c r="BG32" s="58"/>
      <c r="BH32" s="65"/>
      <c r="BI32" s="65"/>
      <c r="BJ32" s="68"/>
      <c r="BK32" s="65"/>
      <c r="BL32" s="65"/>
      <c r="BM32" s="58"/>
      <c r="BN32" s="58"/>
      <c r="BO32" s="58"/>
      <c r="BP32" s="58"/>
      <c r="BQ32" s="58"/>
      <c r="BR32" s="58"/>
      <c r="BS32" s="58"/>
      <c r="BT32" s="58"/>
      <c r="BU32" s="58"/>
      <c r="BV32" s="65"/>
      <c r="BW32" s="58"/>
      <c r="BX32" s="58"/>
      <c r="BY32" s="58"/>
      <c r="BZ32" s="58"/>
      <c r="CA32" s="58"/>
      <c r="CB32" s="58"/>
      <c r="CC32" s="69"/>
      <c r="CD32" s="58"/>
      <c r="CE32" s="65"/>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70"/>
      <c r="DN32" s="68"/>
      <c r="DO32" s="67"/>
      <c r="DP32" s="68"/>
      <c r="DQ32" s="71"/>
      <c r="DR32" s="57"/>
      <c r="DS32" s="58"/>
      <c r="DT32" s="58"/>
      <c r="DU32" s="58"/>
      <c r="DV32" s="58"/>
    </row>
    <row r="33" spans="1:126" ht="17.25" thickBot="1" x14ac:dyDescent="0.35">
      <c r="A33" s="456">
        <v>28</v>
      </c>
      <c r="B33" s="12" t="s">
        <v>22</v>
      </c>
      <c r="C33" s="13" t="s">
        <v>23</v>
      </c>
      <c r="D33" s="459" t="s">
        <v>334</v>
      </c>
      <c r="E33" s="13" t="s">
        <v>24</v>
      </c>
      <c r="F33" s="137" t="s">
        <v>25</v>
      </c>
      <c r="G33" s="118"/>
      <c r="H33" s="75">
        <f>+'2 Exloo'!P4</f>
        <v>16.333333333333332</v>
      </c>
      <c r="I33" s="75"/>
      <c r="J33" s="73"/>
      <c r="K33" s="74"/>
      <c r="L33" s="73"/>
      <c r="M33" s="74"/>
      <c r="N33" s="73"/>
      <c r="O33" s="74"/>
      <c r="P33" s="73"/>
      <c r="Q33" s="74">
        <f>+'11 Kronenberg'!P7</f>
        <v>17.5</v>
      </c>
      <c r="R33" s="73"/>
      <c r="S33" s="84"/>
      <c r="T33" s="73"/>
      <c r="U33" s="84"/>
      <c r="V33" s="83"/>
      <c r="W33" s="84"/>
      <c r="X33" s="73"/>
      <c r="Y33" s="74"/>
      <c r="Z33" s="73"/>
      <c r="AA33" s="74"/>
      <c r="AB33" s="73"/>
      <c r="AC33" s="74"/>
      <c r="AD33" s="234"/>
      <c r="AE33" s="122">
        <f>SUM(G33:AD33)</f>
        <v>33.833333333333329</v>
      </c>
      <c r="AF33" s="401">
        <f>COUNT(G33:AD33)</f>
        <v>2</v>
      </c>
      <c r="AG33" s="242" t="e">
        <f>SUM(SMALL(G33:AD33,{1,2,3}))</f>
        <v>#NUM!</v>
      </c>
      <c r="AH33" s="105"/>
      <c r="AI33" s="261" t="e">
        <f>+AH33+AG33</f>
        <v>#NUM!</v>
      </c>
      <c r="AJ33" s="58"/>
      <c r="AK33" s="58"/>
      <c r="AL33" s="58"/>
      <c r="AM33" s="58"/>
      <c r="AN33" s="58"/>
      <c r="AO33" s="65"/>
      <c r="AP33" s="65"/>
      <c r="AQ33" s="58"/>
      <c r="AR33" s="58"/>
      <c r="AS33" s="58"/>
      <c r="AT33" s="58"/>
      <c r="AU33" s="58"/>
      <c r="AV33" s="58"/>
      <c r="AW33" s="67"/>
      <c r="AX33" s="65"/>
      <c r="AY33" s="58"/>
      <c r="AZ33" s="65"/>
      <c r="BA33" s="65"/>
      <c r="BB33" s="58"/>
      <c r="BC33" s="58"/>
      <c r="BD33" s="58"/>
      <c r="BE33" s="58"/>
      <c r="BF33" s="66"/>
      <c r="BG33" s="58"/>
      <c r="BH33" s="65"/>
      <c r="BI33" s="65"/>
      <c r="BJ33" s="68"/>
      <c r="BK33" s="65"/>
      <c r="BL33" s="65"/>
      <c r="BM33" s="58"/>
      <c r="BN33" s="58"/>
      <c r="BO33" s="58"/>
      <c r="BP33" s="58"/>
      <c r="BQ33" s="58"/>
      <c r="BR33" s="58"/>
      <c r="BS33" s="58"/>
      <c r="BT33" s="58"/>
      <c r="BU33" s="58"/>
      <c r="BV33" s="65"/>
      <c r="BW33" s="58"/>
      <c r="BX33" s="58"/>
      <c r="BY33" s="58"/>
      <c r="BZ33" s="58"/>
      <c r="CA33" s="58"/>
      <c r="CB33" s="58"/>
      <c r="CC33" s="69"/>
      <c r="CD33" s="58"/>
      <c r="CE33" s="65"/>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70"/>
      <c r="DN33" s="68"/>
      <c r="DO33" s="67"/>
      <c r="DP33" s="68"/>
      <c r="DQ33" s="71"/>
      <c r="DR33" s="57"/>
      <c r="DS33" s="58"/>
      <c r="DT33" s="58"/>
      <c r="DU33" s="58"/>
      <c r="DV33" s="58"/>
    </row>
    <row r="34" spans="1:126" ht="17.25" thickBot="1" x14ac:dyDescent="0.35">
      <c r="A34" s="456">
        <v>29</v>
      </c>
      <c r="B34" s="432" t="s">
        <v>290</v>
      </c>
      <c r="C34" s="206" t="s">
        <v>291</v>
      </c>
      <c r="D34" s="461" t="s">
        <v>333</v>
      </c>
      <c r="E34" s="206" t="s">
        <v>292</v>
      </c>
      <c r="F34" s="137" t="s">
        <v>293</v>
      </c>
      <c r="G34" s="212"/>
      <c r="H34" s="17"/>
      <c r="I34" s="16"/>
      <c r="J34" s="16"/>
      <c r="K34" s="16"/>
      <c r="L34" s="16"/>
      <c r="M34" s="211"/>
      <c r="N34" s="13"/>
      <c r="O34" s="16"/>
      <c r="P34" s="16"/>
      <c r="Q34" s="75"/>
      <c r="R34" s="74"/>
      <c r="S34" s="84"/>
      <c r="T34" s="74"/>
      <c r="U34" s="84">
        <f>+'15 Renswoude'!P26</f>
        <v>9.7222222222222214</v>
      </c>
      <c r="V34" s="84"/>
      <c r="W34" s="84">
        <f>+'17 Dijkgatsbos'!P14</f>
        <v>25.277777777777779</v>
      </c>
      <c r="X34" s="74"/>
      <c r="Y34" s="74"/>
      <c r="Z34" s="74"/>
      <c r="AA34" s="74"/>
      <c r="AB34" s="74"/>
      <c r="AC34" s="75"/>
      <c r="AD34" s="76"/>
      <c r="AE34" s="122">
        <f>SUM(G34:AD34)</f>
        <v>35</v>
      </c>
      <c r="AF34" s="401">
        <f>COUNT(G34:AD34)</f>
        <v>2</v>
      </c>
      <c r="AG34" s="242" t="e">
        <f>SUM(SMALL(G34:AD34,{1,2,3}))</f>
        <v>#NUM!</v>
      </c>
      <c r="AH34" s="105"/>
      <c r="AI34" s="261" t="e">
        <f>+AH34+AG34</f>
        <v>#NUM!</v>
      </c>
      <c r="AJ34" s="58"/>
      <c r="AK34" s="58"/>
      <c r="AL34" s="58"/>
      <c r="AM34" s="58"/>
      <c r="AN34" s="58"/>
      <c r="AO34" s="65"/>
      <c r="AP34" s="65"/>
      <c r="AQ34" s="58"/>
      <c r="AR34" s="58"/>
      <c r="AS34" s="58"/>
      <c r="AT34" s="58"/>
      <c r="AU34" s="58"/>
      <c r="AV34" s="58"/>
      <c r="AW34" s="67"/>
      <c r="AX34" s="65"/>
      <c r="AY34" s="58"/>
      <c r="AZ34" s="65"/>
      <c r="BA34" s="65"/>
      <c r="BB34" s="58"/>
      <c r="BC34" s="58"/>
      <c r="BD34" s="58"/>
      <c r="BE34" s="58"/>
      <c r="BF34" s="66"/>
      <c r="BG34" s="58"/>
      <c r="BH34" s="65"/>
      <c r="BI34" s="65"/>
      <c r="BJ34" s="68"/>
      <c r="BK34" s="65"/>
      <c r="BL34" s="65"/>
      <c r="BM34" s="58"/>
      <c r="BN34" s="58"/>
      <c r="BO34" s="58"/>
      <c r="BP34" s="58"/>
      <c r="BQ34" s="58"/>
      <c r="BR34" s="58"/>
      <c r="BS34" s="58"/>
      <c r="BT34" s="58"/>
      <c r="BU34" s="58"/>
      <c r="BV34" s="65"/>
      <c r="BW34" s="58"/>
      <c r="BX34" s="58"/>
      <c r="BY34" s="58"/>
      <c r="BZ34" s="58"/>
      <c r="CA34" s="58"/>
      <c r="CB34" s="58"/>
      <c r="CC34" s="69"/>
      <c r="CD34" s="58"/>
      <c r="CE34" s="65"/>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70"/>
      <c r="DN34" s="68"/>
      <c r="DO34" s="67"/>
      <c r="DP34" s="68"/>
      <c r="DQ34" s="71"/>
      <c r="DR34" s="57"/>
      <c r="DS34" s="58"/>
      <c r="DT34" s="58"/>
      <c r="DU34" s="58"/>
      <c r="DV34" s="58"/>
    </row>
    <row r="35" spans="1:126" ht="17.25" thickBot="1" x14ac:dyDescent="0.35">
      <c r="A35" s="456">
        <v>30</v>
      </c>
      <c r="B35" s="19"/>
      <c r="C35" s="20" t="s">
        <v>196</v>
      </c>
      <c r="D35" s="463" t="s">
        <v>332</v>
      </c>
      <c r="E35" s="20" t="s">
        <v>197</v>
      </c>
      <c r="F35" s="237" t="s">
        <v>28</v>
      </c>
      <c r="G35" s="132"/>
      <c r="H35" s="83"/>
      <c r="I35" s="82"/>
      <c r="J35" s="84"/>
      <c r="K35" s="84"/>
      <c r="L35" s="84"/>
      <c r="M35" s="215"/>
      <c r="N35" s="82"/>
      <c r="O35" s="84"/>
      <c r="P35" s="84"/>
      <c r="Q35" s="241">
        <f>+'11 Kronenberg'!P5</f>
        <v>20.192307692307693</v>
      </c>
      <c r="R35" s="84"/>
      <c r="S35" s="84">
        <f>+'13 Ede Putten'!P15</f>
        <v>18.75</v>
      </c>
      <c r="T35" s="84"/>
      <c r="U35" s="84"/>
      <c r="V35" s="84"/>
      <c r="W35" s="84"/>
      <c r="X35" s="84"/>
      <c r="Y35" s="84"/>
      <c r="Z35" s="84"/>
      <c r="AA35" s="84"/>
      <c r="AB35" s="84"/>
      <c r="AC35" s="86"/>
      <c r="AD35" s="92"/>
      <c r="AE35" s="122">
        <f>SUM(G35:AD35)</f>
        <v>38.942307692307693</v>
      </c>
      <c r="AF35" s="401">
        <f>COUNT(G35:AD35)</f>
        <v>2</v>
      </c>
      <c r="AG35" s="242" t="e">
        <f>SUM(SMALL(G35:AD35,{1,2,3}))</f>
        <v>#NUM!</v>
      </c>
      <c r="AH35" s="105"/>
      <c r="AI35" s="261" t="e">
        <f>+AH35+AG35</f>
        <v>#NUM!</v>
      </c>
      <c r="AJ35" s="58"/>
      <c r="AK35" s="58"/>
      <c r="AL35" s="58"/>
      <c r="AM35" s="58"/>
      <c r="AN35" s="58"/>
      <c r="AO35" s="65"/>
      <c r="AP35" s="65"/>
      <c r="AQ35" s="58"/>
      <c r="AR35" s="58"/>
      <c r="AS35" s="58"/>
      <c r="AT35" s="58"/>
      <c r="AU35" s="58"/>
      <c r="AV35" s="58"/>
      <c r="AW35" s="67"/>
      <c r="AX35" s="65"/>
      <c r="AY35" s="58"/>
      <c r="AZ35" s="65"/>
      <c r="BA35" s="65"/>
      <c r="BB35" s="58"/>
      <c r="BC35" s="58"/>
      <c r="BD35" s="58"/>
      <c r="BE35" s="58"/>
      <c r="BF35" s="66"/>
      <c r="BG35" s="58"/>
      <c r="BH35" s="65"/>
      <c r="BI35" s="65"/>
      <c r="BJ35" s="68"/>
      <c r="BK35" s="65"/>
      <c r="BL35" s="65"/>
      <c r="BM35" s="58"/>
      <c r="BN35" s="58"/>
      <c r="BO35" s="58"/>
      <c r="BP35" s="58"/>
      <c r="BQ35" s="58"/>
      <c r="BR35" s="58"/>
      <c r="BS35" s="58"/>
      <c r="BT35" s="58"/>
      <c r="BU35" s="58"/>
      <c r="BV35" s="65"/>
      <c r="BW35" s="58"/>
      <c r="BX35" s="58"/>
      <c r="BY35" s="58"/>
      <c r="BZ35" s="58"/>
      <c r="CA35" s="58"/>
      <c r="CB35" s="58"/>
      <c r="CC35" s="69"/>
      <c r="CD35" s="58"/>
      <c r="CE35" s="65"/>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70"/>
      <c r="DN35" s="68"/>
      <c r="DO35" s="67"/>
      <c r="DP35" s="68"/>
      <c r="DQ35" s="71"/>
      <c r="DR35" s="57"/>
      <c r="DS35" s="58"/>
      <c r="DT35" s="58"/>
      <c r="DU35" s="58"/>
      <c r="DV35" s="58"/>
    </row>
    <row r="36" spans="1:126" ht="17.25" thickBot="1" x14ac:dyDescent="0.35">
      <c r="A36" s="456">
        <v>31</v>
      </c>
      <c r="B36" s="19" t="s">
        <v>160</v>
      </c>
      <c r="C36" s="20" t="s">
        <v>161</v>
      </c>
      <c r="D36" s="463" t="s">
        <v>335</v>
      </c>
      <c r="E36" s="20" t="s">
        <v>162</v>
      </c>
      <c r="F36" s="237" t="s">
        <v>163</v>
      </c>
      <c r="G36" s="212"/>
      <c r="H36" s="17"/>
      <c r="I36" s="16"/>
      <c r="J36" s="16"/>
      <c r="K36" s="16"/>
      <c r="L36" s="16"/>
      <c r="M36" s="211"/>
      <c r="N36" s="13">
        <v>25.789473684210527</v>
      </c>
      <c r="O36" s="16"/>
      <c r="P36" s="16"/>
      <c r="Q36" s="75"/>
      <c r="R36" s="74">
        <f>+'12 Vinkega'!P26</f>
        <v>19.600000000000001</v>
      </c>
      <c r="S36" s="84"/>
      <c r="T36" s="74"/>
      <c r="U36" s="84"/>
      <c r="V36" s="84"/>
      <c r="W36" s="84"/>
      <c r="X36" s="74"/>
      <c r="Y36" s="74"/>
      <c r="Z36" s="74"/>
      <c r="AA36" s="74"/>
      <c r="AB36" s="74"/>
      <c r="AC36" s="75"/>
      <c r="AD36" s="76"/>
      <c r="AE36" s="122">
        <f>SUM(G36:AD36)</f>
        <v>45.389473684210529</v>
      </c>
      <c r="AF36" s="401">
        <f>COUNT(G36:AD36)</f>
        <v>2</v>
      </c>
      <c r="AG36" s="242" t="e">
        <f>SUM(SMALL(G36:AD36,{1,2,3}))</f>
        <v>#NUM!</v>
      </c>
      <c r="AH36" s="105"/>
      <c r="AI36" s="261" t="e">
        <f>+AH36+AG36</f>
        <v>#NUM!</v>
      </c>
      <c r="AJ36" s="58"/>
      <c r="AK36" s="58"/>
      <c r="AL36" s="58"/>
      <c r="AM36" s="58"/>
      <c r="AN36" s="58"/>
      <c r="AO36" s="65"/>
      <c r="AP36" s="65"/>
      <c r="AQ36" s="58"/>
      <c r="AR36" s="58"/>
      <c r="AS36" s="58"/>
      <c r="AT36" s="58"/>
      <c r="AU36" s="58"/>
      <c r="AV36" s="58"/>
      <c r="AW36" s="67"/>
      <c r="AX36" s="65"/>
      <c r="AY36" s="58"/>
      <c r="AZ36" s="65"/>
      <c r="BA36" s="65"/>
      <c r="BB36" s="58"/>
      <c r="BC36" s="58"/>
      <c r="BD36" s="58"/>
      <c r="BE36" s="58"/>
      <c r="BF36" s="66"/>
      <c r="BG36" s="58"/>
      <c r="BH36" s="65"/>
      <c r="BI36" s="65"/>
      <c r="BJ36" s="68"/>
      <c r="BK36" s="65"/>
      <c r="BL36" s="65"/>
      <c r="BM36" s="58"/>
      <c r="BN36" s="58"/>
      <c r="BO36" s="58"/>
      <c r="BP36" s="58"/>
      <c r="BQ36" s="58"/>
      <c r="BR36" s="58"/>
      <c r="BS36" s="58"/>
      <c r="BT36" s="58"/>
      <c r="BU36" s="58"/>
      <c r="BV36" s="65"/>
      <c r="BW36" s="58"/>
      <c r="BX36" s="58"/>
      <c r="BY36" s="58"/>
      <c r="BZ36" s="58"/>
      <c r="CA36" s="58"/>
      <c r="CB36" s="58"/>
      <c r="CC36" s="69"/>
      <c r="CD36" s="58"/>
      <c r="CE36" s="65"/>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70"/>
      <c r="DN36" s="68"/>
      <c r="DO36" s="67"/>
      <c r="DP36" s="68"/>
      <c r="DQ36" s="71"/>
      <c r="DR36" s="57"/>
      <c r="DS36" s="58"/>
      <c r="DT36" s="58"/>
      <c r="DU36" s="58"/>
      <c r="DV36" s="58"/>
    </row>
    <row r="37" spans="1:126" ht="17.25" thickBot="1" x14ac:dyDescent="0.35">
      <c r="A37" s="456">
        <v>32</v>
      </c>
      <c r="B37" s="449"/>
      <c r="C37" s="54" t="s">
        <v>58</v>
      </c>
      <c r="D37" s="464"/>
      <c r="E37" s="54" t="s">
        <v>59</v>
      </c>
      <c r="F37" s="247" t="s">
        <v>60</v>
      </c>
      <c r="G37" s="132">
        <f>+'1 Amstelveen'!P7</f>
        <v>19.6875</v>
      </c>
      <c r="H37" s="83"/>
      <c r="I37" s="82"/>
      <c r="J37" s="84"/>
      <c r="K37" s="84"/>
      <c r="L37" s="84"/>
      <c r="M37" s="82"/>
      <c r="N37" s="82"/>
      <c r="O37" s="84"/>
      <c r="P37" s="84"/>
      <c r="Q37" s="75"/>
      <c r="R37" s="84"/>
      <c r="S37" s="84"/>
      <c r="T37" s="84"/>
      <c r="U37" s="84"/>
      <c r="V37" s="84"/>
      <c r="W37" s="84">
        <f>+'17 Dijkgatsbos'!P7</f>
        <v>30</v>
      </c>
      <c r="X37" s="84"/>
      <c r="Y37" s="84"/>
      <c r="Z37" s="84"/>
      <c r="AA37" s="84"/>
      <c r="AB37" s="84"/>
      <c r="AC37" s="86"/>
      <c r="AD37" s="92"/>
      <c r="AE37" s="122">
        <f>SUM(G37:AD37)</f>
        <v>49.6875</v>
      </c>
      <c r="AF37" s="401">
        <f>COUNT(G37:AD37)</f>
        <v>2</v>
      </c>
      <c r="AG37" s="242" t="e">
        <f>SUM(SMALL(G37:AD37,{1,2,3}))</f>
        <v>#NUM!</v>
      </c>
      <c r="AH37" s="105"/>
      <c r="AI37" s="261" t="e">
        <f>+AH37+AG37</f>
        <v>#NUM!</v>
      </c>
      <c r="AJ37" s="58"/>
      <c r="AK37" s="58"/>
      <c r="AL37" s="58"/>
      <c r="AM37" s="58"/>
      <c r="AN37" s="58"/>
      <c r="AO37" s="65"/>
      <c r="AP37" s="65"/>
      <c r="AQ37" s="58"/>
      <c r="AR37" s="58"/>
      <c r="AS37" s="58"/>
      <c r="AT37" s="58"/>
      <c r="AU37" s="58"/>
      <c r="AV37" s="58"/>
      <c r="AW37" s="67"/>
      <c r="AX37" s="65"/>
      <c r="AY37" s="58"/>
      <c r="AZ37" s="65"/>
      <c r="BA37" s="65"/>
      <c r="BB37" s="58"/>
      <c r="BC37" s="58"/>
      <c r="BD37" s="58"/>
      <c r="BE37" s="58"/>
      <c r="BF37" s="66"/>
      <c r="BG37" s="58"/>
      <c r="BH37" s="65"/>
      <c r="BI37" s="65"/>
      <c r="BJ37" s="68"/>
      <c r="BK37" s="65"/>
      <c r="BL37" s="65"/>
      <c r="BM37" s="58"/>
      <c r="BN37" s="58"/>
      <c r="BO37" s="58"/>
      <c r="BP37" s="58"/>
      <c r="BQ37" s="58"/>
      <c r="BR37" s="58"/>
      <c r="BS37" s="58"/>
      <c r="BT37" s="58"/>
      <c r="BU37" s="58"/>
      <c r="BV37" s="65"/>
      <c r="BW37" s="58"/>
      <c r="BX37" s="58"/>
      <c r="BY37" s="58"/>
      <c r="BZ37" s="58"/>
      <c r="CA37" s="58"/>
      <c r="CB37" s="58"/>
      <c r="CC37" s="69"/>
      <c r="CD37" s="58"/>
      <c r="CE37" s="65"/>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70"/>
      <c r="DN37" s="68"/>
      <c r="DO37" s="67"/>
      <c r="DP37" s="68"/>
      <c r="DQ37" s="71"/>
      <c r="DR37" s="57"/>
      <c r="DS37" s="58"/>
      <c r="DT37" s="58"/>
      <c r="DU37" s="58"/>
      <c r="DV37" s="58"/>
    </row>
    <row r="38" spans="1:126" ht="17.25" thickBot="1" x14ac:dyDescent="0.35">
      <c r="A38" s="456">
        <v>33</v>
      </c>
      <c r="B38" s="19" t="s">
        <v>82</v>
      </c>
      <c r="C38" s="20" t="s">
        <v>35</v>
      </c>
      <c r="D38" s="463"/>
      <c r="E38" s="20" t="s">
        <v>36</v>
      </c>
      <c r="F38" s="237" t="s">
        <v>37</v>
      </c>
      <c r="G38" s="119"/>
      <c r="H38" s="83"/>
      <c r="I38" s="120">
        <v>16.578947368421051</v>
      </c>
      <c r="J38" s="84"/>
      <c r="K38" s="84"/>
      <c r="L38" s="84"/>
      <c r="M38" s="85"/>
      <c r="N38" s="420"/>
      <c r="O38" s="84"/>
      <c r="P38" s="84"/>
      <c r="Q38" s="86"/>
      <c r="R38" s="84"/>
      <c r="S38" s="87"/>
      <c r="T38" s="84"/>
      <c r="U38" s="84">
        <f>+'15 Renswoude'!P21</f>
        <v>35</v>
      </c>
      <c r="V38" s="84"/>
      <c r="W38" s="84"/>
      <c r="X38" s="88"/>
      <c r="Y38" s="87"/>
      <c r="Z38" s="87"/>
      <c r="AA38" s="84"/>
      <c r="AB38" s="84"/>
      <c r="AC38" s="86"/>
      <c r="AD38" s="89"/>
      <c r="AE38" s="122">
        <f>SUM(G38:AD38)</f>
        <v>51.578947368421055</v>
      </c>
      <c r="AF38" s="401">
        <f>COUNT(G38:AD38)</f>
        <v>2</v>
      </c>
      <c r="AG38" s="242" t="e">
        <f>SUM(SMALL(G38:AD38,{1,2,3}))</f>
        <v>#NUM!</v>
      </c>
      <c r="AH38" s="105"/>
      <c r="AI38" s="261" t="e">
        <f>+AH38+AG38</f>
        <v>#NUM!</v>
      </c>
      <c r="AJ38" s="58"/>
      <c r="AK38" s="58"/>
      <c r="AL38" s="58"/>
      <c r="AM38" s="58"/>
      <c r="AN38" s="58"/>
      <c r="AO38" s="65"/>
      <c r="AP38" s="65"/>
      <c r="AQ38" s="58"/>
      <c r="AR38" s="58"/>
      <c r="AS38" s="58"/>
      <c r="AT38" s="58"/>
      <c r="AU38" s="58"/>
      <c r="AV38" s="58"/>
      <c r="AW38" s="67"/>
      <c r="AX38" s="65"/>
      <c r="AY38" s="58"/>
      <c r="AZ38" s="65"/>
      <c r="BA38" s="65"/>
      <c r="BB38" s="58"/>
      <c r="BC38" s="58"/>
      <c r="BD38" s="58"/>
      <c r="BE38" s="58"/>
      <c r="BF38" s="66"/>
      <c r="BG38" s="58"/>
      <c r="BH38" s="65"/>
      <c r="BI38" s="65"/>
      <c r="BJ38" s="68"/>
      <c r="BK38" s="65"/>
      <c r="BL38" s="65"/>
      <c r="BM38" s="58"/>
      <c r="BN38" s="58"/>
      <c r="BO38" s="58"/>
      <c r="BP38" s="58"/>
      <c r="BQ38" s="58"/>
      <c r="BR38" s="58"/>
      <c r="BS38" s="58"/>
      <c r="BT38" s="58"/>
      <c r="BU38" s="58"/>
      <c r="BV38" s="65"/>
      <c r="BW38" s="58"/>
      <c r="BX38" s="58"/>
      <c r="BY38" s="58"/>
      <c r="BZ38" s="58"/>
      <c r="CA38" s="58"/>
      <c r="CB38" s="58"/>
      <c r="CC38" s="69"/>
      <c r="CD38" s="58"/>
      <c r="CE38" s="65"/>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70"/>
      <c r="DN38" s="68"/>
      <c r="DO38" s="67"/>
      <c r="DP38" s="68"/>
      <c r="DQ38" s="71"/>
      <c r="DR38" s="57"/>
      <c r="DS38" s="58"/>
      <c r="DT38" s="58"/>
      <c r="DU38" s="58"/>
      <c r="DV38" s="58"/>
    </row>
    <row r="39" spans="1:126" ht="17.25" thickBot="1" x14ac:dyDescent="0.35">
      <c r="A39" s="456">
        <v>34</v>
      </c>
      <c r="B39" s="12" t="s">
        <v>173</v>
      </c>
      <c r="C39" s="13" t="s">
        <v>174</v>
      </c>
      <c r="D39" s="459"/>
      <c r="E39" s="13" t="s">
        <v>175</v>
      </c>
      <c r="F39" s="137" t="s">
        <v>176</v>
      </c>
      <c r="G39" s="132"/>
      <c r="H39" s="83"/>
      <c r="I39" s="82"/>
      <c r="J39" s="84"/>
      <c r="K39" s="84"/>
      <c r="L39" s="84"/>
      <c r="M39" s="215"/>
      <c r="N39" s="82"/>
      <c r="O39" s="84"/>
      <c r="P39" s="84">
        <f>+'10 oudkarspel'!P10</f>
        <v>35</v>
      </c>
      <c r="Q39" s="241"/>
      <c r="R39" s="84"/>
      <c r="S39" s="84"/>
      <c r="T39" s="84"/>
      <c r="U39" s="84">
        <f>+'15 Renswoude'!P12</f>
        <v>35</v>
      </c>
      <c r="V39" s="84"/>
      <c r="W39" s="84"/>
      <c r="X39" s="84"/>
      <c r="Y39" s="84"/>
      <c r="Z39" s="84"/>
      <c r="AA39" s="84"/>
      <c r="AB39" s="84"/>
      <c r="AC39" s="86"/>
      <c r="AD39" s="92"/>
      <c r="AE39" s="122">
        <f>SUM(G39:AD39)</f>
        <v>70</v>
      </c>
      <c r="AF39" s="401">
        <f>COUNT(G39:AD39)</f>
        <v>2</v>
      </c>
      <c r="AG39" s="242" t="e">
        <f>SUM(SMALL(G39:AD39,{1,2,3}))</f>
        <v>#NUM!</v>
      </c>
      <c r="AH39" s="105"/>
      <c r="AI39" s="261" t="e">
        <f>+AH39+AG39</f>
        <v>#NUM!</v>
      </c>
      <c r="AJ39" s="58"/>
      <c r="AK39" s="58"/>
      <c r="AL39" s="58"/>
      <c r="AM39" s="58"/>
      <c r="AN39" s="58"/>
      <c r="AO39" s="65"/>
      <c r="AP39" s="65"/>
      <c r="AQ39" s="58"/>
      <c r="AR39" s="58"/>
      <c r="AS39" s="58"/>
      <c r="AT39" s="58"/>
      <c r="AU39" s="58"/>
      <c r="AV39" s="58"/>
      <c r="AW39" s="67"/>
      <c r="AX39" s="65"/>
      <c r="AY39" s="68"/>
      <c r="AZ39" s="65"/>
      <c r="BA39" s="65"/>
      <c r="BB39" s="58"/>
      <c r="BC39" s="58"/>
      <c r="BD39" s="58"/>
      <c r="BE39" s="58"/>
      <c r="BF39" s="58"/>
      <c r="BG39" s="58"/>
      <c r="BH39" s="65"/>
      <c r="BI39" s="65"/>
      <c r="BJ39" s="65"/>
      <c r="BK39" s="65"/>
      <c r="BL39" s="65"/>
      <c r="BM39" s="58"/>
      <c r="BN39" s="58"/>
      <c r="BO39" s="58"/>
      <c r="BP39" s="58"/>
      <c r="BQ39" s="58"/>
      <c r="BR39" s="58"/>
      <c r="BS39" s="58"/>
      <c r="BT39" s="58"/>
      <c r="BU39" s="58"/>
      <c r="BV39" s="65"/>
      <c r="BW39" s="58"/>
      <c r="BX39" s="58"/>
      <c r="BY39" s="58"/>
      <c r="BZ39" s="58"/>
      <c r="CA39" s="58"/>
      <c r="CB39" s="58"/>
      <c r="CC39" s="69"/>
      <c r="CD39" s="58"/>
      <c r="CE39" s="65"/>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70"/>
      <c r="DN39" s="68"/>
      <c r="DO39" s="67"/>
      <c r="DP39" s="68"/>
      <c r="DQ39" s="71"/>
      <c r="DR39" s="57"/>
      <c r="DS39" s="58"/>
      <c r="DT39" s="58"/>
      <c r="DU39" s="58"/>
      <c r="DV39" s="58"/>
    </row>
    <row r="40" spans="1:126" ht="17.25" thickBot="1" x14ac:dyDescent="0.35">
      <c r="A40" s="456">
        <v>35</v>
      </c>
      <c r="B40" s="450"/>
      <c r="C40" s="440" t="s">
        <v>66</v>
      </c>
      <c r="D40" s="465"/>
      <c r="E40" s="440" t="s">
        <v>67</v>
      </c>
      <c r="F40" s="76"/>
      <c r="G40" s="118"/>
      <c r="H40" s="73"/>
      <c r="I40" s="75"/>
      <c r="J40" s="74"/>
      <c r="K40" s="200">
        <v>35</v>
      </c>
      <c r="L40" s="200"/>
      <c r="M40" s="77"/>
      <c r="N40" s="72"/>
      <c r="O40" s="74"/>
      <c r="P40" s="74"/>
      <c r="Q40" s="75"/>
      <c r="R40" s="74"/>
      <c r="S40" s="84">
        <f>+'13 Ede Putten'!P16</f>
        <v>35</v>
      </c>
      <c r="T40" s="74"/>
      <c r="U40" s="84"/>
      <c r="V40" s="84"/>
      <c r="W40" s="84"/>
      <c r="X40" s="78"/>
      <c r="Y40" s="74"/>
      <c r="Z40" s="74"/>
      <c r="AA40" s="74"/>
      <c r="AB40" s="74"/>
      <c r="AC40" s="75"/>
      <c r="AD40" s="79"/>
      <c r="AE40" s="122">
        <f>SUM(G40:AD40)</f>
        <v>70</v>
      </c>
      <c r="AF40" s="401">
        <f>COUNT(G40:AD40)</f>
        <v>2</v>
      </c>
      <c r="AG40" s="242" t="e">
        <f>SUM(SMALL(G40:AD40,{1,2,3}))</f>
        <v>#NUM!</v>
      </c>
      <c r="AH40" s="105"/>
      <c r="AI40" s="261" t="e">
        <f>+AH40+AG40</f>
        <v>#NUM!</v>
      </c>
      <c r="AJ40" s="58"/>
      <c r="AK40" s="58"/>
      <c r="AL40" s="58"/>
      <c r="AM40" s="58"/>
      <c r="AN40" s="58"/>
      <c r="AO40" s="65"/>
      <c r="AP40" s="65"/>
      <c r="AQ40" s="58"/>
      <c r="AR40" s="58"/>
      <c r="AS40" s="58"/>
      <c r="AT40" s="58"/>
      <c r="AU40" s="58"/>
      <c r="AV40" s="58"/>
      <c r="AW40" s="67"/>
      <c r="AX40" s="65"/>
      <c r="AY40" s="68"/>
      <c r="AZ40" s="65"/>
      <c r="BA40" s="65"/>
      <c r="BB40" s="58"/>
      <c r="BC40" s="58"/>
      <c r="BD40" s="58"/>
      <c r="BE40" s="58"/>
      <c r="BF40" s="58"/>
      <c r="BG40" s="58"/>
      <c r="BH40" s="65"/>
      <c r="BI40" s="65"/>
      <c r="BJ40" s="65"/>
      <c r="BK40" s="65"/>
      <c r="BL40" s="65"/>
      <c r="BM40" s="58"/>
      <c r="BN40" s="58"/>
      <c r="BO40" s="58"/>
      <c r="BP40" s="58"/>
      <c r="BQ40" s="58"/>
      <c r="BR40" s="58"/>
      <c r="BS40" s="58"/>
      <c r="BT40" s="58"/>
      <c r="BU40" s="58"/>
      <c r="BV40" s="65"/>
      <c r="BW40" s="58"/>
      <c r="BX40" s="58"/>
      <c r="BY40" s="58"/>
      <c r="BZ40" s="58"/>
      <c r="CA40" s="58"/>
      <c r="CB40" s="58"/>
      <c r="CC40" s="69"/>
      <c r="CD40" s="58"/>
      <c r="CE40" s="65"/>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70"/>
      <c r="DN40" s="68"/>
      <c r="DO40" s="67"/>
      <c r="DP40" s="68"/>
      <c r="DQ40" s="71"/>
      <c r="DR40" s="57"/>
      <c r="DS40" s="58"/>
      <c r="DT40" s="58"/>
      <c r="DU40" s="58"/>
      <c r="DV40" s="58"/>
    </row>
    <row r="41" spans="1:126" ht="17.25" thickBot="1" x14ac:dyDescent="0.35">
      <c r="A41" s="456">
        <v>36</v>
      </c>
      <c r="B41" s="43" t="s">
        <v>83</v>
      </c>
      <c r="C41" s="44" t="s">
        <v>38</v>
      </c>
      <c r="D41" s="460"/>
      <c r="E41" s="44" t="s">
        <v>39</v>
      </c>
      <c r="F41" s="126" t="s">
        <v>31</v>
      </c>
      <c r="G41" s="119"/>
      <c r="H41" s="83"/>
      <c r="I41" s="120">
        <v>35</v>
      </c>
      <c r="J41" s="84"/>
      <c r="K41" s="202">
        <v>35</v>
      </c>
      <c r="L41" s="84"/>
      <c r="M41" s="85"/>
      <c r="N41" s="85"/>
      <c r="O41" s="84"/>
      <c r="P41" s="84"/>
      <c r="Q41" s="86"/>
      <c r="R41" s="84"/>
      <c r="S41" s="259"/>
      <c r="T41" s="84"/>
      <c r="U41" s="84"/>
      <c r="V41" s="84"/>
      <c r="W41" s="84"/>
      <c r="X41" s="259"/>
      <c r="Y41" s="259"/>
      <c r="Z41" s="259"/>
      <c r="AA41" s="84"/>
      <c r="AB41" s="84"/>
      <c r="AC41" s="86"/>
      <c r="AD41" s="89"/>
      <c r="AE41" s="122">
        <f>SUM(G41:AD41)</f>
        <v>70</v>
      </c>
      <c r="AF41" s="401">
        <f>COUNT(G41:AD41)</f>
        <v>2</v>
      </c>
      <c r="AG41" s="242" t="e">
        <f>SUM(SMALL(G41:AD41,{1,2,3}))</f>
        <v>#NUM!</v>
      </c>
      <c r="AH41" s="105"/>
      <c r="AI41" s="261" t="e">
        <f>+AH41+AG41</f>
        <v>#NUM!</v>
      </c>
      <c r="AJ41" s="58"/>
      <c r="AK41" s="58"/>
      <c r="AL41" s="58"/>
      <c r="AM41" s="58"/>
      <c r="AN41" s="58"/>
      <c r="AO41" s="65"/>
      <c r="AP41" s="65"/>
      <c r="AQ41" s="58"/>
      <c r="AR41" s="58"/>
      <c r="AS41" s="58"/>
      <c r="AT41" s="58"/>
      <c r="AU41" s="58"/>
      <c r="AV41" s="58"/>
      <c r="AW41" s="67"/>
      <c r="AX41" s="65"/>
      <c r="AY41" s="68"/>
      <c r="AZ41" s="65"/>
      <c r="BA41" s="65"/>
      <c r="BB41" s="58"/>
      <c r="BC41" s="58"/>
      <c r="BD41" s="58"/>
      <c r="BE41" s="58"/>
      <c r="BF41" s="58"/>
      <c r="BG41" s="58"/>
      <c r="BH41" s="65"/>
      <c r="BI41" s="65"/>
      <c r="BJ41" s="65"/>
      <c r="BK41" s="65"/>
      <c r="BL41" s="65"/>
      <c r="BM41" s="58"/>
      <c r="BN41" s="58"/>
      <c r="BO41" s="58"/>
      <c r="BP41" s="58"/>
      <c r="BQ41" s="58"/>
      <c r="BR41" s="58"/>
      <c r="BS41" s="58"/>
      <c r="BT41" s="58"/>
      <c r="BU41" s="58"/>
      <c r="BV41" s="65"/>
      <c r="BW41" s="58"/>
      <c r="BX41" s="58"/>
      <c r="BY41" s="58"/>
      <c r="BZ41" s="58"/>
      <c r="CA41" s="58"/>
      <c r="CB41" s="58"/>
      <c r="CC41" s="69"/>
      <c r="CD41" s="58"/>
      <c r="CE41" s="65"/>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70"/>
      <c r="DN41" s="68"/>
      <c r="DO41" s="67"/>
      <c r="DP41" s="68"/>
      <c r="DQ41" s="71"/>
      <c r="DR41" s="57"/>
      <c r="DS41" s="58"/>
      <c r="DT41" s="58"/>
      <c r="DU41" s="58"/>
      <c r="DV41" s="58"/>
    </row>
    <row r="42" spans="1:126" ht="17.25" thickBot="1" x14ac:dyDescent="0.35">
      <c r="A42" s="456">
        <v>37</v>
      </c>
      <c r="B42" s="432" t="s">
        <v>214</v>
      </c>
      <c r="C42" s="206" t="s">
        <v>213</v>
      </c>
      <c r="D42" s="461"/>
      <c r="E42" s="206" t="s">
        <v>215</v>
      </c>
      <c r="F42" s="137" t="s">
        <v>28</v>
      </c>
      <c r="G42" s="212"/>
      <c r="H42" s="17"/>
      <c r="I42" s="16"/>
      <c r="J42" s="16"/>
      <c r="K42" s="16"/>
      <c r="L42" s="16"/>
      <c r="M42" s="211"/>
      <c r="N42" s="13"/>
      <c r="O42" s="16"/>
      <c r="P42" s="16"/>
      <c r="Q42" s="75"/>
      <c r="R42" s="74"/>
      <c r="S42" s="84">
        <f>+'13 Ede Putten'!P11</f>
        <v>7.5</v>
      </c>
      <c r="T42" s="74"/>
      <c r="U42" s="84"/>
      <c r="V42" s="84"/>
      <c r="W42" s="84"/>
      <c r="X42" s="74"/>
      <c r="Y42" s="74"/>
      <c r="Z42" s="74"/>
      <c r="AA42" s="74"/>
      <c r="AB42" s="74"/>
      <c r="AC42" s="75"/>
      <c r="AD42" s="76"/>
      <c r="AE42" s="122">
        <f>SUM(G42:AD42)</f>
        <v>7.5</v>
      </c>
      <c r="AF42" s="401">
        <f>COUNT(G42:AD42)</f>
        <v>1</v>
      </c>
      <c r="AG42" s="242" t="e">
        <f>SUM(SMALL(G42:AD42,{1,2,3}))</f>
        <v>#NUM!</v>
      </c>
      <c r="AH42" s="105"/>
      <c r="AI42" s="261" t="e">
        <f>+AH42+AG42</f>
        <v>#NUM!</v>
      </c>
      <c r="AJ42" s="58"/>
      <c r="AK42" s="58"/>
      <c r="AL42" s="58"/>
      <c r="AM42" s="58"/>
      <c r="AN42" s="58"/>
      <c r="AO42" s="65"/>
      <c r="AP42" s="65"/>
      <c r="AQ42" s="58"/>
      <c r="AR42" s="58"/>
      <c r="AS42" s="58"/>
      <c r="AT42" s="58"/>
      <c r="AU42" s="58"/>
      <c r="AV42" s="58"/>
      <c r="AW42" s="67"/>
      <c r="AX42" s="65"/>
      <c r="AY42" s="68"/>
      <c r="AZ42" s="65"/>
      <c r="BA42" s="65"/>
      <c r="BB42" s="58"/>
      <c r="BC42" s="58"/>
      <c r="BD42" s="58"/>
      <c r="BE42" s="58"/>
      <c r="BF42" s="58"/>
      <c r="BG42" s="58"/>
      <c r="BH42" s="65"/>
      <c r="BI42" s="65"/>
      <c r="BJ42" s="65"/>
      <c r="BK42" s="65"/>
      <c r="BL42" s="65"/>
      <c r="BM42" s="58"/>
      <c r="BN42" s="58"/>
      <c r="BO42" s="58"/>
      <c r="BP42" s="58"/>
      <c r="BQ42" s="58"/>
      <c r="BR42" s="58"/>
      <c r="BS42" s="58"/>
      <c r="BT42" s="58"/>
      <c r="BU42" s="58"/>
      <c r="BV42" s="65"/>
      <c r="BW42" s="58"/>
      <c r="BX42" s="58"/>
      <c r="BY42" s="58"/>
      <c r="BZ42" s="58"/>
      <c r="CA42" s="58"/>
      <c r="CB42" s="58"/>
      <c r="CC42" s="69"/>
      <c r="CD42" s="58"/>
      <c r="CE42" s="65"/>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70"/>
      <c r="DN42" s="68"/>
      <c r="DO42" s="67"/>
      <c r="DP42" s="68"/>
      <c r="DQ42" s="71"/>
      <c r="DR42" s="57"/>
      <c r="DS42" s="58"/>
      <c r="DT42" s="58"/>
      <c r="DU42" s="58"/>
      <c r="DV42" s="58"/>
    </row>
    <row r="43" spans="1:126" ht="17.25" thickBot="1" x14ac:dyDescent="0.35">
      <c r="A43" s="456">
        <v>38</v>
      </c>
      <c r="B43" s="12" t="s">
        <v>200</v>
      </c>
      <c r="C43" s="13" t="s">
        <v>161</v>
      </c>
      <c r="D43" s="459"/>
      <c r="E43" s="13" t="s">
        <v>199</v>
      </c>
      <c r="F43" s="137" t="s">
        <v>163</v>
      </c>
      <c r="G43" s="212"/>
      <c r="H43" s="17"/>
      <c r="I43" s="16"/>
      <c r="J43" s="16"/>
      <c r="K43" s="16"/>
      <c r="L43" s="16"/>
      <c r="M43" s="211"/>
      <c r="N43" s="13"/>
      <c r="O43" s="16"/>
      <c r="P43" s="16"/>
      <c r="Q43" s="75"/>
      <c r="R43" s="74">
        <f>+'12 Vinkega'!P27</f>
        <v>8.4</v>
      </c>
      <c r="S43" s="84"/>
      <c r="T43" s="74"/>
      <c r="U43" s="84"/>
      <c r="V43" s="84"/>
      <c r="W43" s="84"/>
      <c r="X43" s="74"/>
      <c r="Y43" s="74"/>
      <c r="Z43" s="74"/>
      <c r="AA43" s="74"/>
      <c r="AB43" s="74"/>
      <c r="AC43" s="75"/>
      <c r="AD43" s="76"/>
      <c r="AE43" s="122">
        <f>SUM(G43:AD43)</f>
        <v>8.4</v>
      </c>
      <c r="AF43" s="401">
        <f>COUNT(G43:AD43)</f>
        <v>1</v>
      </c>
      <c r="AG43" s="242" t="e">
        <f>SUM(SMALL(G43:AD43,{1,2,3}))</f>
        <v>#NUM!</v>
      </c>
      <c r="AH43" s="105"/>
      <c r="AI43" s="261" t="e">
        <f>+AH43+AG43</f>
        <v>#NUM!</v>
      </c>
      <c r="AJ43" s="58"/>
      <c r="AK43" s="58"/>
      <c r="AL43" s="58"/>
      <c r="AM43" s="58"/>
      <c r="AN43" s="58"/>
      <c r="AO43" s="65"/>
      <c r="AP43" s="65"/>
      <c r="AQ43" s="58"/>
      <c r="AR43" s="58"/>
      <c r="AS43" s="58"/>
      <c r="AT43" s="58"/>
      <c r="AU43" s="58"/>
      <c r="AV43" s="58"/>
      <c r="AW43" s="67"/>
      <c r="AX43" s="65"/>
      <c r="AY43" s="58"/>
      <c r="AZ43" s="65"/>
      <c r="BA43" s="65"/>
      <c r="BB43" s="58"/>
      <c r="BC43" s="58"/>
      <c r="BD43" s="58"/>
      <c r="BE43" s="58"/>
      <c r="BF43" s="58"/>
      <c r="BG43" s="58"/>
      <c r="BH43" s="65"/>
      <c r="BI43" s="65"/>
      <c r="BJ43" s="68"/>
      <c r="BK43" s="65"/>
      <c r="BL43" s="65"/>
      <c r="BM43" s="58"/>
      <c r="BN43" s="58"/>
      <c r="BO43" s="58"/>
      <c r="BP43" s="58"/>
      <c r="BQ43" s="58"/>
      <c r="BR43" s="58"/>
      <c r="BS43" s="58"/>
      <c r="BT43" s="58"/>
      <c r="BU43" s="58"/>
      <c r="BV43" s="65"/>
      <c r="BW43" s="58"/>
      <c r="BX43" s="58"/>
      <c r="BY43" s="58"/>
      <c r="BZ43" s="58"/>
      <c r="CA43" s="58"/>
      <c r="CB43" s="58"/>
      <c r="CC43" s="69"/>
      <c r="CD43" s="58"/>
      <c r="CE43" s="65"/>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70"/>
      <c r="DN43" s="68"/>
      <c r="DO43" s="67"/>
      <c r="DP43" s="68"/>
      <c r="DQ43" s="71"/>
      <c r="DR43" s="57"/>
      <c r="DS43" s="58"/>
      <c r="DT43" s="58"/>
      <c r="DU43" s="58"/>
      <c r="DV43" s="58"/>
    </row>
    <row r="44" spans="1:126" ht="17.25" thickBot="1" x14ac:dyDescent="0.35">
      <c r="A44" s="456">
        <v>39</v>
      </c>
      <c r="B44" s="43" t="s">
        <v>296</v>
      </c>
      <c r="C44" s="44" t="s">
        <v>297</v>
      </c>
      <c r="D44" s="460"/>
      <c r="E44" s="44"/>
      <c r="F44" s="137" t="s">
        <v>299</v>
      </c>
      <c r="G44" s="403"/>
      <c r="H44" s="405"/>
      <c r="I44" s="406"/>
      <c r="J44" s="400"/>
      <c r="K44" s="400"/>
      <c r="L44" s="400"/>
      <c r="M44" s="406"/>
      <c r="N44" s="406"/>
      <c r="O44" s="400"/>
      <c r="P44" s="400"/>
      <c r="Q44" s="398"/>
      <c r="R44" s="400"/>
      <c r="S44" s="400"/>
      <c r="T44" s="400"/>
      <c r="U44" s="400"/>
      <c r="V44" s="400">
        <f>+'16 Vrouwenpolder'!P5</f>
        <v>8.4</v>
      </c>
      <c r="W44" s="400"/>
      <c r="X44" s="400"/>
      <c r="Y44" s="400"/>
      <c r="Z44" s="400"/>
      <c r="AA44" s="400"/>
      <c r="AB44" s="400"/>
      <c r="AC44" s="409"/>
      <c r="AD44" s="410"/>
      <c r="AE44" s="122">
        <f>SUM(G44:AD44)</f>
        <v>8.4</v>
      </c>
      <c r="AF44" s="401">
        <f>COUNT(G44:AD44)</f>
        <v>1</v>
      </c>
      <c r="AG44" s="242" t="e">
        <f>SUM(SMALL(G44:AD44,{1,2,3}))</f>
        <v>#NUM!</v>
      </c>
      <c r="AH44" s="105"/>
      <c r="AI44" s="261" t="e">
        <f>+AH44+AG44</f>
        <v>#NUM!</v>
      </c>
      <c r="AJ44" s="58"/>
      <c r="AK44" s="58"/>
      <c r="AL44" s="58"/>
      <c r="AM44" s="58"/>
      <c r="AN44" s="58"/>
      <c r="AO44" s="65"/>
      <c r="AP44" s="65"/>
      <c r="AQ44" s="58"/>
      <c r="AR44" s="58"/>
      <c r="AS44" s="58"/>
      <c r="AT44" s="58"/>
      <c r="AU44" s="58"/>
      <c r="AV44" s="58"/>
      <c r="AW44" s="67"/>
      <c r="AX44" s="65"/>
      <c r="AY44" s="58"/>
      <c r="AZ44" s="65"/>
      <c r="BA44" s="65"/>
      <c r="BB44" s="58"/>
      <c r="BC44" s="58"/>
      <c r="BD44" s="58"/>
      <c r="BE44" s="58"/>
      <c r="BF44" s="58"/>
      <c r="BG44" s="58"/>
      <c r="BH44" s="65"/>
      <c r="BI44" s="65"/>
      <c r="BJ44" s="68"/>
      <c r="BK44" s="65"/>
      <c r="BL44" s="65"/>
      <c r="BM44" s="58"/>
      <c r="BN44" s="58"/>
      <c r="BO44" s="58"/>
      <c r="BP44" s="58"/>
      <c r="BQ44" s="58"/>
      <c r="BR44" s="58"/>
      <c r="BS44" s="58"/>
      <c r="BT44" s="58"/>
      <c r="BU44" s="58"/>
      <c r="BV44" s="65"/>
      <c r="BW44" s="58"/>
      <c r="BX44" s="58"/>
      <c r="BY44" s="58"/>
      <c r="BZ44" s="58"/>
      <c r="CA44" s="58"/>
      <c r="CB44" s="58"/>
      <c r="CC44" s="69"/>
      <c r="CD44" s="58"/>
      <c r="CE44" s="65"/>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70"/>
      <c r="DN44" s="68"/>
      <c r="DO44" s="67"/>
      <c r="DP44" s="68"/>
      <c r="DQ44" s="71"/>
      <c r="DR44" s="57"/>
      <c r="DS44" s="58"/>
      <c r="DT44" s="58"/>
      <c r="DU44" s="58"/>
      <c r="DV44" s="58"/>
    </row>
    <row r="45" spans="1:126" ht="17.25" thickBot="1" x14ac:dyDescent="0.35">
      <c r="A45" s="456">
        <v>40</v>
      </c>
      <c r="B45" s="474" t="s">
        <v>343</v>
      </c>
      <c r="C45" s="475" t="s">
        <v>344</v>
      </c>
      <c r="D45" s="475"/>
      <c r="E45" s="475" t="s">
        <v>345</v>
      </c>
      <c r="F45" s="142"/>
      <c r="G45" s="402"/>
      <c r="H45" s="404"/>
      <c r="I45" s="398"/>
      <c r="J45" s="399"/>
      <c r="K45" s="407"/>
      <c r="L45" s="407"/>
      <c r="M45" s="408"/>
      <c r="N45" s="408"/>
      <c r="O45" s="399"/>
      <c r="P45" s="399"/>
      <c r="Q45" s="398"/>
      <c r="R45" s="399"/>
      <c r="S45" s="400"/>
      <c r="T45" s="399"/>
      <c r="U45" s="400"/>
      <c r="V45" s="400"/>
      <c r="W45" s="400"/>
      <c r="X45" s="399">
        <f>+'18 Arensgenshout'!P10</f>
        <v>8.75</v>
      </c>
      <c r="Y45" s="399"/>
      <c r="Z45" s="399"/>
      <c r="AA45" s="399"/>
      <c r="AB45" s="399"/>
      <c r="AC45" s="398"/>
      <c r="AD45" s="142"/>
      <c r="AE45" s="122">
        <f>SUM(G45:AD45)</f>
        <v>8.75</v>
      </c>
      <c r="AF45" s="401">
        <f>COUNT(G45:AD45)</f>
        <v>1</v>
      </c>
      <c r="AG45" s="242" t="e">
        <f>SUM(SMALL(G45:AD45,{1,2,3}))</f>
        <v>#NUM!</v>
      </c>
      <c r="AH45" s="105"/>
      <c r="AI45" s="261" t="e">
        <f>+AH45+AG45</f>
        <v>#NUM!</v>
      </c>
      <c r="AJ45" s="58"/>
      <c r="AK45" s="58"/>
      <c r="AL45" s="58"/>
      <c r="AM45" s="58"/>
      <c r="AN45" s="58"/>
      <c r="AO45" s="65"/>
      <c r="AP45" s="65"/>
      <c r="AQ45" s="58"/>
      <c r="AR45" s="58"/>
      <c r="AS45" s="58"/>
      <c r="AT45" s="58"/>
      <c r="AU45" s="58"/>
      <c r="AV45" s="58"/>
      <c r="AW45" s="67"/>
      <c r="AX45" s="65"/>
      <c r="AY45" s="58"/>
      <c r="AZ45" s="65"/>
      <c r="BA45" s="65"/>
      <c r="BB45" s="58"/>
      <c r="BC45" s="58"/>
      <c r="BD45" s="58"/>
      <c r="BE45" s="58"/>
      <c r="BF45" s="58"/>
      <c r="BG45" s="58"/>
      <c r="BH45" s="65"/>
      <c r="BI45" s="65"/>
      <c r="BJ45" s="68"/>
      <c r="BK45" s="65"/>
      <c r="BL45" s="65"/>
      <c r="BM45" s="58"/>
      <c r="BN45" s="58"/>
      <c r="BO45" s="58"/>
      <c r="BP45" s="58"/>
      <c r="BQ45" s="58"/>
      <c r="BR45" s="58"/>
      <c r="BS45" s="58"/>
      <c r="BT45" s="58"/>
      <c r="BU45" s="58"/>
      <c r="BV45" s="65"/>
      <c r="BW45" s="58"/>
      <c r="BX45" s="58"/>
      <c r="BY45" s="58"/>
      <c r="BZ45" s="58"/>
      <c r="CA45" s="58"/>
      <c r="CB45" s="58"/>
      <c r="CC45" s="69"/>
      <c r="CD45" s="58"/>
      <c r="CE45" s="65"/>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70"/>
      <c r="DN45" s="68"/>
      <c r="DO45" s="67"/>
      <c r="DP45" s="68"/>
      <c r="DQ45" s="71"/>
      <c r="DR45" s="57"/>
      <c r="DS45" s="58"/>
      <c r="DT45" s="58"/>
      <c r="DU45" s="58"/>
      <c r="DV45" s="58"/>
    </row>
    <row r="46" spans="1:126" ht="17.25" thickBot="1" x14ac:dyDescent="0.35">
      <c r="A46" s="456">
        <v>41</v>
      </c>
      <c r="B46" s="43" t="s">
        <v>75</v>
      </c>
      <c r="C46" s="44" t="s">
        <v>42</v>
      </c>
      <c r="D46" s="460"/>
      <c r="E46" s="44" t="s">
        <v>43</v>
      </c>
      <c r="F46" s="247" t="s">
        <v>28</v>
      </c>
      <c r="G46" s="442"/>
      <c r="H46" s="405"/>
      <c r="I46" s="443">
        <v>10</v>
      </c>
      <c r="J46" s="400"/>
      <c r="K46" s="400"/>
      <c r="L46" s="400"/>
      <c r="M46" s="406"/>
      <c r="N46" s="406"/>
      <c r="O46" s="400"/>
      <c r="P46" s="400"/>
      <c r="Q46" s="409"/>
      <c r="R46" s="400"/>
      <c r="S46" s="400"/>
      <c r="T46" s="400"/>
      <c r="U46" s="400"/>
      <c r="V46" s="400"/>
      <c r="W46" s="400"/>
      <c r="X46" s="400"/>
      <c r="Y46" s="400"/>
      <c r="Z46" s="400"/>
      <c r="AA46" s="400"/>
      <c r="AB46" s="400"/>
      <c r="AC46" s="409"/>
      <c r="AD46" s="410"/>
      <c r="AE46" s="122">
        <f>SUM(G46:AD46)</f>
        <v>10</v>
      </c>
      <c r="AF46" s="401">
        <f>COUNT(G46:AD46)</f>
        <v>1</v>
      </c>
      <c r="AG46" s="242" t="e">
        <f>SUM(SMALL(G46:AD46,{1,2,3}))</f>
        <v>#NUM!</v>
      </c>
      <c r="AH46" s="105"/>
      <c r="AI46" s="261" t="e">
        <f>+AH46+AG46</f>
        <v>#NUM!</v>
      </c>
      <c r="AJ46" s="58"/>
      <c r="AK46" s="58"/>
      <c r="AL46" s="58"/>
      <c r="AM46" s="58"/>
      <c r="AN46" s="58"/>
      <c r="AO46" s="65"/>
      <c r="AP46" s="65"/>
      <c r="AQ46" s="58"/>
      <c r="AR46" s="58"/>
      <c r="AS46" s="58"/>
      <c r="AT46" s="58"/>
      <c r="AU46" s="58"/>
      <c r="AV46" s="58"/>
      <c r="AW46" s="67"/>
      <c r="AX46" s="65"/>
      <c r="AY46" s="58"/>
      <c r="AZ46" s="65"/>
      <c r="BA46" s="65"/>
      <c r="BB46" s="58"/>
      <c r="BC46" s="58"/>
      <c r="BD46" s="58"/>
      <c r="BE46" s="58"/>
      <c r="BF46" s="58"/>
      <c r="BG46" s="58"/>
      <c r="BH46" s="65"/>
      <c r="BI46" s="65"/>
      <c r="BJ46" s="68"/>
      <c r="BK46" s="65"/>
      <c r="BL46" s="65"/>
      <c r="BM46" s="58"/>
      <c r="BN46" s="58"/>
      <c r="BO46" s="58"/>
      <c r="BP46" s="58"/>
      <c r="BQ46" s="58"/>
      <c r="BR46" s="58"/>
      <c r="BS46" s="58"/>
      <c r="BT46" s="58"/>
      <c r="BU46" s="58"/>
      <c r="BV46" s="65"/>
      <c r="BW46" s="58"/>
      <c r="BX46" s="58"/>
      <c r="BY46" s="58"/>
      <c r="BZ46" s="58"/>
      <c r="CA46" s="58"/>
      <c r="CB46" s="58"/>
      <c r="CC46" s="69"/>
      <c r="CD46" s="58"/>
      <c r="CE46" s="65"/>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70"/>
      <c r="DN46" s="68"/>
      <c r="DO46" s="67"/>
      <c r="DP46" s="68"/>
      <c r="DQ46" s="71"/>
      <c r="DR46" s="57"/>
      <c r="DS46" s="58"/>
      <c r="DT46" s="58"/>
      <c r="DU46" s="58"/>
      <c r="DV46" s="58"/>
    </row>
    <row r="47" spans="1:126" ht="17.25" thickBot="1" x14ac:dyDescent="0.35">
      <c r="A47" s="456">
        <v>42</v>
      </c>
      <c r="B47" s="12" t="s">
        <v>182</v>
      </c>
      <c r="C47" s="13" t="s">
        <v>183</v>
      </c>
      <c r="D47" s="459"/>
      <c r="E47" s="13" t="s">
        <v>184</v>
      </c>
      <c r="F47" s="137" t="s">
        <v>185</v>
      </c>
      <c r="G47" s="403"/>
      <c r="H47" s="405"/>
      <c r="I47" s="406"/>
      <c r="J47" s="400"/>
      <c r="K47" s="400"/>
      <c r="L47" s="400"/>
      <c r="M47" s="444"/>
      <c r="N47" s="406"/>
      <c r="O47" s="400"/>
      <c r="P47" s="400">
        <f>+'10 oudkarspel'!P12</f>
        <v>10.5</v>
      </c>
      <c r="Q47" s="409"/>
      <c r="R47" s="400"/>
      <c r="S47" s="400"/>
      <c r="T47" s="400"/>
      <c r="U47" s="400"/>
      <c r="V47" s="400"/>
      <c r="W47" s="400"/>
      <c r="X47" s="400"/>
      <c r="Y47" s="400"/>
      <c r="Z47" s="400"/>
      <c r="AA47" s="400"/>
      <c r="AB47" s="400"/>
      <c r="AC47" s="409"/>
      <c r="AD47" s="410"/>
      <c r="AE47" s="122">
        <f>SUM(G47:AD47)</f>
        <v>10.5</v>
      </c>
      <c r="AF47" s="401">
        <f>COUNT(G47:AD47)</f>
        <v>1</v>
      </c>
      <c r="AG47" s="242" t="e">
        <f>SUM(SMALL(G47:AD47,{1,2,3}))</f>
        <v>#NUM!</v>
      </c>
      <c r="AH47" s="105"/>
      <c r="AI47" s="261" t="e">
        <f>+AH47+AG47</f>
        <v>#NUM!</v>
      </c>
      <c r="AJ47" s="58"/>
      <c r="AK47" s="58"/>
      <c r="AL47" s="58"/>
      <c r="AM47" s="58"/>
      <c r="AN47" s="58"/>
      <c r="AO47" s="65"/>
      <c r="AP47" s="65"/>
      <c r="AQ47" s="58"/>
      <c r="AR47" s="58"/>
      <c r="AS47" s="58"/>
      <c r="AT47" s="58"/>
      <c r="AU47" s="58"/>
      <c r="AV47" s="58"/>
      <c r="AW47" s="67"/>
      <c r="AX47" s="65"/>
      <c r="AY47" s="58"/>
      <c r="AZ47" s="65"/>
      <c r="BA47" s="65"/>
      <c r="BB47" s="58"/>
      <c r="BC47" s="58"/>
      <c r="BD47" s="58"/>
      <c r="BE47" s="58"/>
      <c r="BF47" s="58"/>
      <c r="BG47" s="58"/>
      <c r="BH47" s="65"/>
      <c r="BI47" s="65"/>
      <c r="BJ47" s="68"/>
      <c r="BK47" s="65"/>
      <c r="BL47" s="65"/>
      <c r="BM47" s="58"/>
      <c r="BN47" s="58"/>
      <c r="BO47" s="58"/>
      <c r="BP47" s="58"/>
      <c r="BQ47" s="58"/>
      <c r="BR47" s="58"/>
      <c r="BS47" s="58"/>
      <c r="BT47" s="58"/>
      <c r="BU47" s="58"/>
      <c r="BV47" s="65"/>
      <c r="BW47" s="58"/>
      <c r="BX47" s="58"/>
      <c r="BY47" s="58"/>
      <c r="BZ47" s="58"/>
      <c r="CA47" s="58"/>
      <c r="CB47" s="58"/>
      <c r="CC47" s="69"/>
      <c r="CD47" s="58"/>
      <c r="CE47" s="65"/>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70"/>
      <c r="DN47" s="68"/>
      <c r="DO47" s="67"/>
      <c r="DP47" s="68"/>
      <c r="DQ47" s="71"/>
      <c r="DR47" s="57"/>
      <c r="DS47" s="58"/>
      <c r="DT47" s="58"/>
      <c r="DU47" s="58"/>
      <c r="DV47" s="58"/>
    </row>
    <row r="48" spans="1:126" ht="17.25" thickBot="1" x14ac:dyDescent="0.35">
      <c r="A48" s="456">
        <v>43</v>
      </c>
      <c r="B48" s="449"/>
      <c r="C48" s="20" t="s">
        <v>53</v>
      </c>
      <c r="D48" s="463"/>
      <c r="E48" s="20" t="s">
        <v>54</v>
      </c>
      <c r="F48" s="237" t="s">
        <v>55</v>
      </c>
      <c r="G48" s="403">
        <f>+'1 Amstelveen'!P5</f>
        <v>12.352941176470589</v>
      </c>
      <c r="H48" s="405"/>
      <c r="I48" s="406"/>
      <c r="J48" s="400"/>
      <c r="K48" s="400"/>
      <c r="L48" s="400"/>
      <c r="M48" s="406"/>
      <c r="N48" s="406"/>
      <c r="O48" s="400"/>
      <c r="P48" s="400"/>
      <c r="Q48" s="409"/>
      <c r="R48" s="400"/>
      <c r="S48" s="400"/>
      <c r="T48" s="400"/>
      <c r="U48" s="400"/>
      <c r="V48" s="400"/>
      <c r="W48" s="400"/>
      <c r="X48" s="400"/>
      <c r="Y48" s="400"/>
      <c r="Z48" s="400"/>
      <c r="AA48" s="400"/>
      <c r="AB48" s="400"/>
      <c r="AC48" s="409"/>
      <c r="AD48" s="410"/>
      <c r="AE48" s="122">
        <f>SUM(G48:AD48)</f>
        <v>12.352941176470589</v>
      </c>
      <c r="AF48" s="401">
        <f>COUNT(G48:AD48)</f>
        <v>1</v>
      </c>
      <c r="AG48" s="242" t="e">
        <f>SUM(SMALL(G48:AD48,{1,2,3}))</f>
        <v>#NUM!</v>
      </c>
      <c r="AH48" s="105"/>
      <c r="AI48" s="261" t="e">
        <f>+AH48+AG48</f>
        <v>#NUM!</v>
      </c>
      <c r="AJ48" s="58"/>
      <c r="AK48" s="58"/>
      <c r="AL48" s="58"/>
      <c r="AM48" s="58"/>
      <c r="AN48" s="58"/>
      <c r="AO48" s="65"/>
      <c r="AP48" s="65"/>
      <c r="AQ48" s="58"/>
      <c r="AR48" s="58"/>
      <c r="AS48" s="58"/>
      <c r="AT48" s="58"/>
      <c r="AU48" s="58"/>
      <c r="AV48" s="58"/>
      <c r="AW48" s="67"/>
      <c r="AX48" s="65"/>
      <c r="AY48" s="58"/>
      <c r="AZ48" s="65"/>
      <c r="BA48" s="65"/>
      <c r="BB48" s="58"/>
      <c r="BC48" s="58"/>
      <c r="BD48" s="58"/>
      <c r="BE48" s="58"/>
      <c r="BF48" s="58"/>
      <c r="BG48" s="58"/>
      <c r="BH48" s="65"/>
      <c r="BI48" s="65"/>
      <c r="BJ48" s="68"/>
      <c r="BK48" s="65"/>
      <c r="BL48" s="65"/>
      <c r="BM48" s="58"/>
      <c r="BN48" s="58"/>
      <c r="BO48" s="58"/>
      <c r="BP48" s="58"/>
      <c r="BQ48" s="58"/>
      <c r="BR48" s="58"/>
      <c r="BS48" s="58"/>
      <c r="BT48" s="58"/>
      <c r="BU48" s="58"/>
      <c r="BV48" s="65"/>
      <c r="BW48" s="58"/>
      <c r="BX48" s="58"/>
      <c r="BY48" s="58"/>
      <c r="BZ48" s="58"/>
      <c r="CA48" s="58"/>
      <c r="CB48" s="58"/>
      <c r="CC48" s="69"/>
      <c r="CD48" s="58"/>
      <c r="CE48" s="65"/>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70"/>
      <c r="DN48" s="68"/>
      <c r="DO48" s="67"/>
      <c r="DP48" s="68"/>
      <c r="DQ48" s="71"/>
      <c r="DR48" s="57"/>
      <c r="DS48" s="58"/>
      <c r="DT48" s="58"/>
      <c r="DU48" s="58"/>
      <c r="DV48" s="58"/>
    </row>
    <row r="49" spans="1:126" ht="17.25" thickBot="1" x14ac:dyDescent="0.35">
      <c r="A49" s="456">
        <v>44</v>
      </c>
      <c r="B49" s="474" t="s">
        <v>337</v>
      </c>
      <c r="C49" s="475" t="s">
        <v>338</v>
      </c>
      <c r="D49" s="477"/>
      <c r="E49" s="475" t="s">
        <v>339</v>
      </c>
      <c r="F49" s="142" t="s">
        <v>34</v>
      </c>
      <c r="G49" s="402"/>
      <c r="H49" s="404"/>
      <c r="I49" s="398"/>
      <c r="J49" s="399"/>
      <c r="K49" s="407"/>
      <c r="L49" s="407"/>
      <c r="M49" s="408"/>
      <c r="N49" s="408"/>
      <c r="O49" s="399"/>
      <c r="P49" s="399"/>
      <c r="Q49" s="398"/>
      <c r="R49" s="399"/>
      <c r="S49" s="400"/>
      <c r="T49" s="399"/>
      <c r="U49" s="400"/>
      <c r="V49" s="400"/>
      <c r="W49" s="400"/>
      <c r="X49" s="399">
        <f>+'18 Arensgenshout'!P6</f>
        <v>14</v>
      </c>
      <c r="Y49" s="399"/>
      <c r="Z49" s="399"/>
      <c r="AA49" s="399"/>
      <c r="AB49" s="399"/>
      <c r="AC49" s="398"/>
      <c r="AD49" s="142"/>
      <c r="AE49" s="122">
        <f>SUM(G49:AD49)</f>
        <v>14</v>
      </c>
      <c r="AF49" s="401">
        <f>COUNT(G49:AD49)</f>
        <v>1</v>
      </c>
      <c r="AG49" s="242" t="e">
        <f>SUM(SMALL(G49:AD49,{1,2,3}))</f>
        <v>#NUM!</v>
      </c>
      <c r="AH49" s="105"/>
      <c r="AI49" s="261" t="e">
        <f>+AH49+AG49</f>
        <v>#NUM!</v>
      </c>
      <c r="AJ49" s="58"/>
      <c r="AK49" s="58"/>
      <c r="AL49" s="58"/>
      <c r="AM49" s="58"/>
      <c r="AN49" s="58"/>
      <c r="AO49" s="65"/>
      <c r="AP49" s="65"/>
      <c r="AQ49" s="58"/>
      <c r="AR49" s="58"/>
      <c r="AS49" s="58"/>
      <c r="AT49" s="58"/>
      <c r="AU49" s="58"/>
      <c r="AV49" s="58"/>
      <c r="AW49" s="67"/>
      <c r="AX49" s="65"/>
      <c r="AY49" s="58"/>
      <c r="AZ49" s="65"/>
      <c r="BA49" s="65"/>
      <c r="BB49" s="58"/>
      <c r="BC49" s="58"/>
      <c r="BD49" s="58"/>
      <c r="BE49" s="58"/>
      <c r="BF49" s="58"/>
      <c r="BG49" s="58"/>
      <c r="BH49" s="65"/>
      <c r="BI49" s="65"/>
      <c r="BJ49" s="68"/>
      <c r="BK49" s="65"/>
      <c r="BL49" s="65"/>
      <c r="BM49" s="58"/>
      <c r="BN49" s="58"/>
      <c r="BO49" s="58"/>
      <c r="BP49" s="58"/>
      <c r="BQ49" s="58"/>
      <c r="BR49" s="58"/>
      <c r="BS49" s="58"/>
      <c r="BT49" s="58"/>
      <c r="BU49" s="58"/>
      <c r="BV49" s="65"/>
      <c r="BW49" s="58"/>
      <c r="BX49" s="58"/>
      <c r="BY49" s="58"/>
      <c r="BZ49" s="58"/>
      <c r="CA49" s="58"/>
      <c r="CB49" s="58"/>
      <c r="CC49" s="69"/>
      <c r="CD49" s="58"/>
      <c r="CE49" s="65"/>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70"/>
      <c r="DN49" s="68"/>
      <c r="DO49" s="67"/>
      <c r="DP49" s="68"/>
      <c r="DQ49" s="71"/>
      <c r="DR49" s="57"/>
      <c r="DS49" s="58"/>
      <c r="DT49" s="58"/>
      <c r="DU49" s="58"/>
      <c r="DV49" s="58"/>
    </row>
    <row r="50" spans="1:126" ht="17.25" thickBot="1" x14ac:dyDescent="0.35">
      <c r="A50" s="456">
        <v>45</v>
      </c>
      <c r="B50" s="53" t="s">
        <v>277</v>
      </c>
      <c r="C50" s="54" t="s">
        <v>278</v>
      </c>
      <c r="D50" s="464"/>
      <c r="E50" s="54" t="s">
        <v>279</v>
      </c>
      <c r="F50" s="247" t="s">
        <v>50</v>
      </c>
      <c r="G50" s="394"/>
      <c r="H50" s="395"/>
      <c r="I50" s="396"/>
      <c r="J50" s="396"/>
      <c r="K50" s="396"/>
      <c r="L50" s="396"/>
      <c r="M50" s="397"/>
      <c r="N50" s="20"/>
      <c r="O50" s="396"/>
      <c r="P50" s="396"/>
      <c r="Q50" s="398"/>
      <c r="R50" s="399"/>
      <c r="S50" s="400"/>
      <c r="T50" s="399"/>
      <c r="U50" s="400">
        <f>+'15 Renswoude'!P10</f>
        <v>18.260869565217391</v>
      </c>
      <c r="V50" s="400"/>
      <c r="W50" s="400"/>
      <c r="X50" s="399"/>
      <c r="Y50" s="399"/>
      <c r="Z50" s="399"/>
      <c r="AA50" s="399"/>
      <c r="AB50" s="399"/>
      <c r="AC50" s="398"/>
      <c r="AD50" s="142"/>
      <c r="AE50" s="122">
        <f>SUM(G50:AD50)</f>
        <v>18.260869565217391</v>
      </c>
      <c r="AF50" s="401">
        <f>COUNT(G50:AD50)</f>
        <v>1</v>
      </c>
      <c r="AG50" s="242" t="e">
        <f>SUM(SMALL(G50:AD50,{1,2,3}))</f>
        <v>#NUM!</v>
      </c>
      <c r="AH50" s="105"/>
      <c r="AI50" s="261" t="e">
        <f>+AH50+AG50</f>
        <v>#NUM!</v>
      </c>
      <c r="AJ50" s="58"/>
      <c r="AK50" s="58"/>
      <c r="AL50" s="58"/>
      <c r="AM50" s="58"/>
      <c r="AN50" s="58"/>
      <c r="AO50" s="65"/>
      <c r="AP50" s="65"/>
      <c r="AQ50" s="58"/>
      <c r="AR50" s="58"/>
      <c r="AS50" s="58"/>
      <c r="AT50" s="58"/>
      <c r="AU50" s="58"/>
      <c r="AV50" s="58"/>
      <c r="AW50" s="67"/>
      <c r="AX50" s="65"/>
      <c r="AY50" s="58"/>
      <c r="AZ50" s="65"/>
      <c r="BA50" s="65"/>
      <c r="BB50" s="58"/>
      <c r="BC50" s="58"/>
      <c r="BD50" s="58"/>
      <c r="BE50" s="58"/>
      <c r="BF50" s="58"/>
      <c r="BG50" s="58"/>
      <c r="BH50" s="65"/>
      <c r="BI50" s="65"/>
      <c r="BJ50" s="68"/>
      <c r="BK50" s="65"/>
      <c r="BL50" s="65"/>
      <c r="BM50" s="58"/>
      <c r="BN50" s="58"/>
      <c r="BO50" s="58"/>
      <c r="BP50" s="58"/>
      <c r="BQ50" s="58"/>
      <c r="BR50" s="58"/>
      <c r="BS50" s="58"/>
      <c r="BT50" s="58"/>
      <c r="BU50" s="58"/>
      <c r="BV50" s="65"/>
      <c r="BW50" s="58"/>
      <c r="BX50" s="58"/>
      <c r="BY50" s="58"/>
      <c r="BZ50" s="58"/>
      <c r="CA50" s="58"/>
      <c r="CB50" s="58"/>
      <c r="CC50" s="69"/>
      <c r="CD50" s="58"/>
      <c r="CE50" s="65"/>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70"/>
      <c r="DN50" s="68"/>
      <c r="DO50" s="67"/>
      <c r="DP50" s="68"/>
      <c r="DQ50" s="71"/>
      <c r="DR50" s="57"/>
      <c r="DS50" s="58"/>
      <c r="DT50" s="58"/>
      <c r="DU50" s="58"/>
      <c r="DV50" s="58"/>
    </row>
    <row r="51" spans="1:126" ht="17.25" thickBot="1" x14ac:dyDescent="0.35">
      <c r="A51" s="456">
        <v>46</v>
      </c>
      <c r="B51" s="19" t="s">
        <v>203</v>
      </c>
      <c r="C51" s="13" t="s">
        <v>201</v>
      </c>
      <c r="D51" s="459"/>
      <c r="E51" s="13" t="s">
        <v>202</v>
      </c>
      <c r="F51" s="137" t="s">
        <v>163</v>
      </c>
      <c r="G51" s="394"/>
      <c r="H51" s="395"/>
      <c r="I51" s="396"/>
      <c r="J51" s="396"/>
      <c r="K51" s="396"/>
      <c r="L51" s="396"/>
      <c r="M51" s="397"/>
      <c r="N51" s="20"/>
      <c r="O51" s="396"/>
      <c r="P51" s="396"/>
      <c r="Q51" s="398"/>
      <c r="R51" s="399">
        <f>+'12 Vinkega'!P28</f>
        <v>20</v>
      </c>
      <c r="S51" s="400"/>
      <c r="T51" s="399"/>
      <c r="U51" s="400"/>
      <c r="V51" s="400"/>
      <c r="W51" s="400"/>
      <c r="X51" s="399"/>
      <c r="Y51" s="399"/>
      <c r="Z51" s="399"/>
      <c r="AA51" s="399"/>
      <c r="AB51" s="399"/>
      <c r="AC51" s="398"/>
      <c r="AD51" s="142"/>
      <c r="AE51" s="122">
        <f>SUM(G51:AD51)</f>
        <v>20</v>
      </c>
      <c r="AF51" s="401">
        <f>COUNT(G51:AD51)</f>
        <v>1</v>
      </c>
      <c r="AG51" s="242" t="e">
        <f>SUM(SMALL(G51:AD51,{1,2,3}))</f>
        <v>#NUM!</v>
      </c>
      <c r="AH51" s="105"/>
      <c r="AI51" s="261" t="e">
        <f>+AH51+AG51</f>
        <v>#NUM!</v>
      </c>
      <c r="AJ51" s="58"/>
      <c r="AK51" s="58"/>
      <c r="AL51" s="58"/>
      <c r="AM51" s="58"/>
      <c r="AN51" s="58"/>
      <c r="AO51" s="65"/>
      <c r="AP51" s="65"/>
      <c r="AQ51" s="58"/>
      <c r="AR51" s="58"/>
      <c r="AS51" s="58"/>
      <c r="AT51" s="58"/>
      <c r="AU51" s="58"/>
      <c r="AV51" s="58"/>
      <c r="AW51" s="67"/>
      <c r="AX51" s="65"/>
      <c r="AY51" s="58"/>
      <c r="AZ51" s="65"/>
      <c r="BA51" s="65"/>
      <c r="BB51" s="58"/>
      <c r="BC51" s="58"/>
      <c r="BD51" s="58"/>
      <c r="BE51" s="58"/>
      <c r="BF51" s="58"/>
      <c r="BG51" s="58"/>
      <c r="BH51" s="65"/>
      <c r="BI51" s="65"/>
      <c r="BJ51" s="68"/>
      <c r="BK51" s="65"/>
      <c r="BL51" s="65"/>
      <c r="BM51" s="58"/>
      <c r="BN51" s="58"/>
      <c r="BO51" s="58"/>
      <c r="BP51" s="58"/>
      <c r="BQ51" s="58"/>
      <c r="BR51" s="58"/>
      <c r="BS51" s="58"/>
      <c r="BT51" s="58"/>
      <c r="BU51" s="58"/>
      <c r="BV51" s="65"/>
      <c r="BW51" s="58"/>
      <c r="BX51" s="58"/>
      <c r="BY51" s="58"/>
      <c r="BZ51" s="58"/>
      <c r="CA51" s="58"/>
      <c r="CB51" s="58"/>
      <c r="CC51" s="69"/>
      <c r="CD51" s="58"/>
      <c r="CE51" s="65"/>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70"/>
      <c r="DN51" s="68"/>
      <c r="DO51" s="67"/>
      <c r="DP51" s="68"/>
      <c r="DQ51" s="71"/>
      <c r="DR51" s="57"/>
      <c r="DS51" s="58"/>
      <c r="DT51" s="58"/>
      <c r="DU51" s="58"/>
      <c r="DV51" s="58"/>
    </row>
    <row r="52" spans="1:126" ht="17.25" thickBot="1" x14ac:dyDescent="0.35">
      <c r="A52" s="456">
        <v>47</v>
      </c>
      <c r="B52" s="445" t="s">
        <v>285</v>
      </c>
      <c r="C52" s="177" t="s">
        <v>91</v>
      </c>
      <c r="D52" s="459"/>
      <c r="E52" s="177" t="s">
        <v>192</v>
      </c>
      <c r="F52" s="142" t="s">
        <v>28</v>
      </c>
      <c r="G52" s="402"/>
      <c r="H52" s="404"/>
      <c r="I52" s="398"/>
      <c r="J52" s="399"/>
      <c r="K52" s="407"/>
      <c r="L52" s="407"/>
      <c r="M52" s="408"/>
      <c r="N52" s="408"/>
      <c r="O52" s="399"/>
      <c r="P52" s="399"/>
      <c r="Q52" s="398">
        <f>+'11 Kronenberg'!P8</f>
        <v>20.416666666666668</v>
      </c>
      <c r="R52" s="399"/>
      <c r="S52" s="400"/>
      <c r="T52" s="399"/>
      <c r="U52" s="400"/>
      <c r="V52" s="400"/>
      <c r="W52" s="400"/>
      <c r="X52" s="399"/>
      <c r="Y52" s="399"/>
      <c r="Z52" s="399"/>
      <c r="AA52" s="399"/>
      <c r="AB52" s="399"/>
      <c r="AC52" s="398"/>
      <c r="AD52" s="142"/>
      <c r="AE52" s="122">
        <f>SUM(G52:AD52)</f>
        <v>20.416666666666668</v>
      </c>
      <c r="AF52" s="401">
        <f>COUNT(G52:AD52)</f>
        <v>1</v>
      </c>
      <c r="AG52" s="242" t="e">
        <f>SUM(SMALL(G52:AD52,{1,2,3}))</f>
        <v>#NUM!</v>
      </c>
      <c r="AH52" s="105"/>
      <c r="AI52" s="261" t="e">
        <f>+AH52+AG52</f>
        <v>#NUM!</v>
      </c>
      <c r="AJ52" s="58"/>
      <c r="AK52" s="58"/>
      <c r="AL52" s="58"/>
      <c r="AM52" s="58"/>
      <c r="AN52" s="58"/>
      <c r="AO52" s="65"/>
      <c r="AP52" s="65"/>
      <c r="AQ52" s="58"/>
      <c r="AR52" s="58"/>
      <c r="AS52" s="58"/>
      <c r="AT52" s="58"/>
      <c r="AU52" s="58"/>
      <c r="AV52" s="58"/>
      <c r="AW52" s="67"/>
      <c r="AX52" s="65"/>
      <c r="AY52" s="58"/>
      <c r="AZ52" s="65"/>
      <c r="BA52" s="65"/>
      <c r="BB52" s="58"/>
      <c r="BC52" s="58"/>
      <c r="BD52" s="58"/>
      <c r="BE52" s="58"/>
      <c r="BF52" s="58"/>
      <c r="BG52" s="58"/>
      <c r="BH52" s="65"/>
      <c r="BI52" s="65"/>
      <c r="BJ52" s="68"/>
      <c r="BK52" s="65"/>
      <c r="BL52" s="65"/>
      <c r="BM52" s="58"/>
      <c r="BN52" s="58"/>
      <c r="BO52" s="58"/>
      <c r="BP52" s="58"/>
      <c r="BQ52" s="58"/>
      <c r="BR52" s="58"/>
      <c r="BS52" s="58"/>
      <c r="BT52" s="58"/>
      <c r="BU52" s="58"/>
      <c r="BV52" s="65"/>
      <c r="BW52" s="58"/>
      <c r="BX52" s="58"/>
      <c r="BY52" s="58"/>
      <c r="BZ52" s="58"/>
      <c r="CA52" s="58"/>
      <c r="CB52" s="58"/>
      <c r="CC52" s="69"/>
      <c r="CD52" s="58"/>
      <c r="CE52" s="65"/>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70"/>
      <c r="DN52" s="68"/>
      <c r="DO52" s="67"/>
      <c r="DP52" s="68"/>
      <c r="DQ52" s="71"/>
      <c r="DR52" s="57"/>
      <c r="DS52" s="58"/>
      <c r="DT52" s="58"/>
      <c r="DU52" s="58"/>
      <c r="DV52" s="58"/>
    </row>
    <row r="53" spans="1:126" ht="17.25" thickBot="1" x14ac:dyDescent="0.35">
      <c r="A53" s="456">
        <v>48</v>
      </c>
      <c r="B53" s="451"/>
      <c r="C53" s="44" t="s">
        <v>195</v>
      </c>
      <c r="D53" s="478"/>
      <c r="E53" s="44" t="s">
        <v>194</v>
      </c>
      <c r="F53" s="247" t="s">
        <v>28</v>
      </c>
      <c r="G53" s="403"/>
      <c r="H53" s="405"/>
      <c r="I53" s="406"/>
      <c r="J53" s="400"/>
      <c r="K53" s="400"/>
      <c r="L53" s="400"/>
      <c r="M53" s="406"/>
      <c r="N53" s="406"/>
      <c r="O53" s="400"/>
      <c r="P53" s="400"/>
      <c r="Q53" s="398">
        <f>+'11 Kronenberg'!P9</f>
        <v>35</v>
      </c>
      <c r="R53" s="400"/>
      <c r="S53" s="400"/>
      <c r="T53" s="400"/>
      <c r="U53" s="400"/>
      <c r="V53" s="400"/>
      <c r="W53" s="400"/>
      <c r="X53" s="400"/>
      <c r="Y53" s="400"/>
      <c r="Z53" s="400"/>
      <c r="AA53" s="400"/>
      <c r="AB53" s="400"/>
      <c r="AC53" s="409"/>
      <c r="AD53" s="410"/>
      <c r="AE53" s="122">
        <f>SUM(G53:AD53)</f>
        <v>35</v>
      </c>
      <c r="AF53" s="401">
        <f>COUNT(G53:AD53)</f>
        <v>1</v>
      </c>
      <c r="AG53" s="242" t="e">
        <f>SUM(SMALL(G53:AD53,{1,2,3}))</f>
        <v>#NUM!</v>
      </c>
      <c r="AH53" s="105"/>
      <c r="AI53" s="261" t="e">
        <f>+AH53+AG53</f>
        <v>#NUM!</v>
      </c>
      <c r="AJ53" s="58"/>
      <c r="AK53" s="58"/>
      <c r="AL53" s="58"/>
      <c r="AM53" s="58"/>
      <c r="AN53" s="58"/>
      <c r="AO53" s="65"/>
      <c r="AP53" s="65"/>
      <c r="AQ53" s="58"/>
      <c r="AR53" s="58"/>
      <c r="AS53" s="58"/>
      <c r="AT53" s="58"/>
      <c r="AU53" s="58"/>
      <c r="AV53" s="58"/>
      <c r="AW53" s="67"/>
      <c r="AX53" s="65"/>
      <c r="AY53" s="58"/>
      <c r="AZ53" s="65"/>
      <c r="BA53" s="65"/>
      <c r="BB53" s="58"/>
      <c r="BC53" s="58"/>
      <c r="BD53" s="58"/>
      <c r="BE53" s="58"/>
      <c r="BF53" s="58"/>
      <c r="BG53" s="58"/>
      <c r="BH53" s="65"/>
      <c r="BI53" s="65"/>
      <c r="BJ53" s="68"/>
      <c r="BK53" s="65"/>
      <c r="BL53" s="65"/>
      <c r="BM53" s="58"/>
      <c r="BN53" s="58"/>
      <c r="BO53" s="58"/>
      <c r="BP53" s="58"/>
      <c r="BQ53" s="58"/>
      <c r="BR53" s="58"/>
      <c r="BS53" s="58"/>
      <c r="BT53" s="58"/>
      <c r="BU53" s="58"/>
      <c r="BV53" s="65"/>
      <c r="BW53" s="58"/>
      <c r="BX53" s="58"/>
      <c r="BY53" s="58"/>
      <c r="BZ53" s="58"/>
      <c r="CA53" s="58"/>
      <c r="CB53" s="58"/>
      <c r="CC53" s="69"/>
      <c r="CD53" s="58"/>
      <c r="CE53" s="65"/>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70"/>
      <c r="DN53" s="68"/>
      <c r="DO53" s="67"/>
      <c r="DP53" s="68"/>
      <c r="DQ53" s="71"/>
      <c r="DR53" s="57"/>
      <c r="DS53" s="58"/>
      <c r="DT53" s="58"/>
      <c r="DU53" s="58"/>
      <c r="DV53" s="58"/>
    </row>
    <row r="54" spans="1:126" ht="17.25" thickBot="1" x14ac:dyDescent="0.35">
      <c r="A54" s="456">
        <v>49</v>
      </c>
      <c r="B54" s="446"/>
      <c r="C54" s="162" t="s">
        <v>23</v>
      </c>
      <c r="D54" s="459"/>
      <c r="E54" s="162" t="s">
        <v>95</v>
      </c>
      <c r="F54" s="142"/>
      <c r="G54" s="402"/>
      <c r="H54" s="404"/>
      <c r="I54" s="398"/>
      <c r="J54" s="399"/>
      <c r="K54" s="407">
        <v>35</v>
      </c>
      <c r="L54" s="407"/>
      <c r="M54" s="408"/>
      <c r="N54" s="408"/>
      <c r="O54" s="399"/>
      <c r="P54" s="399"/>
      <c r="Q54" s="398"/>
      <c r="R54" s="399"/>
      <c r="S54" s="400"/>
      <c r="T54" s="399"/>
      <c r="U54" s="400"/>
      <c r="V54" s="400"/>
      <c r="W54" s="400"/>
      <c r="X54" s="399"/>
      <c r="Y54" s="399"/>
      <c r="Z54" s="399"/>
      <c r="AA54" s="399"/>
      <c r="AB54" s="399"/>
      <c r="AC54" s="398"/>
      <c r="AD54" s="142"/>
      <c r="AE54" s="122">
        <f>SUM(G54:AD54)</f>
        <v>35</v>
      </c>
      <c r="AF54" s="401">
        <f>COUNT(G54:AD54)</f>
        <v>1</v>
      </c>
      <c r="AG54" s="242" t="e">
        <f>SUM(SMALL(G54:AD54,{1,2,3}))</f>
        <v>#NUM!</v>
      </c>
      <c r="AH54" s="105"/>
      <c r="AI54" s="261" t="e">
        <f>+AH54+AG54</f>
        <v>#NUM!</v>
      </c>
      <c r="AJ54" s="58"/>
      <c r="AK54" s="58"/>
      <c r="AL54" s="58"/>
      <c r="AM54" s="58"/>
      <c r="AN54" s="58"/>
      <c r="AO54" s="65"/>
      <c r="AP54" s="65"/>
      <c r="AQ54" s="58"/>
      <c r="AR54" s="58"/>
      <c r="AS54" s="58"/>
      <c r="AT54" s="58"/>
      <c r="AU54" s="58"/>
      <c r="AV54" s="58"/>
      <c r="AW54" s="67"/>
      <c r="AX54" s="65"/>
      <c r="AY54" s="58"/>
      <c r="AZ54" s="65"/>
      <c r="BA54" s="65"/>
      <c r="BB54" s="58"/>
      <c r="BC54" s="58"/>
      <c r="BD54" s="58"/>
      <c r="BE54" s="58"/>
      <c r="BF54" s="58"/>
      <c r="BG54" s="58"/>
      <c r="BH54" s="65"/>
      <c r="BI54" s="65"/>
      <c r="BJ54" s="68"/>
      <c r="BK54" s="65"/>
      <c r="BL54" s="65"/>
      <c r="BM54" s="58"/>
      <c r="BN54" s="58"/>
      <c r="BO54" s="58"/>
      <c r="BP54" s="58"/>
      <c r="BQ54" s="58"/>
      <c r="BR54" s="58"/>
      <c r="BS54" s="58"/>
      <c r="BT54" s="58"/>
      <c r="BU54" s="58"/>
      <c r="BV54" s="65"/>
      <c r="BW54" s="58"/>
      <c r="BX54" s="58"/>
      <c r="BY54" s="58"/>
      <c r="BZ54" s="58"/>
      <c r="CA54" s="58"/>
      <c r="CB54" s="58"/>
      <c r="CC54" s="69"/>
      <c r="CD54" s="58"/>
      <c r="CE54" s="65"/>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70"/>
      <c r="DN54" s="68"/>
      <c r="DO54" s="67"/>
      <c r="DP54" s="68"/>
      <c r="DQ54" s="71"/>
      <c r="DR54" s="57"/>
      <c r="DS54" s="58"/>
      <c r="DT54" s="58"/>
      <c r="DU54" s="58"/>
      <c r="DV54" s="58"/>
    </row>
    <row r="55" spans="1:126" ht="17.25" thickBot="1" x14ac:dyDescent="0.35">
      <c r="A55" s="456">
        <v>50</v>
      </c>
      <c r="B55" s="541" t="s">
        <v>340</v>
      </c>
      <c r="C55" s="471" t="s">
        <v>341</v>
      </c>
      <c r="D55" s="471"/>
      <c r="E55" s="471" t="s">
        <v>342</v>
      </c>
      <c r="F55" s="142"/>
      <c r="G55" s="402"/>
      <c r="H55" s="404"/>
      <c r="I55" s="398"/>
      <c r="J55" s="399"/>
      <c r="K55" s="407"/>
      <c r="L55" s="407"/>
      <c r="M55" s="408"/>
      <c r="N55" s="408"/>
      <c r="O55" s="399"/>
      <c r="P55" s="399"/>
      <c r="Q55" s="398"/>
      <c r="R55" s="399"/>
      <c r="S55" s="400"/>
      <c r="T55" s="399"/>
      <c r="U55" s="400"/>
      <c r="V55" s="400"/>
      <c r="W55" s="400"/>
      <c r="X55" s="399">
        <f>+'18 Arensgenshout'!P8</f>
        <v>35</v>
      </c>
      <c r="Y55" s="399"/>
      <c r="Z55" s="399"/>
      <c r="AA55" s="399"/>
      <c r="AB55" s="399"/>
      <c r="AC55" s="398"/>
      <c r="AD55" s="142"/>
      <c r="AE55" s="122">
        <f>SUM(G55:AD55)</f>
        <v>35</v>
      </c>
      <c r="AF55" s="401">
        <f>COUNT(G55:AD55)</f>
        <v>1</v>
      </c>
      <c r="AG55" s="242" t="e">
        <f>SUM(SMALL(G55:AD55,{1,2,3}))</f>
        <v>#NUM!</v>
      </c>
      <c r="AH55" s="105"/>
      <c r="AI55" s="261" t="e">
        <f>+AH55+AG55</f>
        <v>#NUM!</v>
      </c>
      <c r="AJ55" s="58"/>
      <c r="AK55" s="58"/>
      <c r="AL55" s="58"/>
      <c r="AM55" s="58"/>
      <c r="AN55" s="58"/>
      <c r="AO55" s="65"/>
      <c r="AP55" s="65"/>
      <c r="AQ55" s="58"/>
      <c r="AR55" s="58"/>
      <c r="AS55" s="58"/>
      <c r="AT55" s="58"/>
      <c r="AU55" s="58"/>
      <c r="AV55" s="58"/>
      <c r="AW55" s="67"/>
      <c r="AX55" s="65"/>
      <c r="AY55" s="58"/>
      <c r="AZ55" s="65"/>
      <c r="BA55" s="65"/>
      <c r="BB55" s="58"/>
      <c r="BC55" s="58"/>
      <c r="BD55" s="58"/>
      <c r="BE55" s="58"/>
      <c r="BF55" s="58"/>
      <c r="BG55" s="58"/>
      <c r="BH55" s="65"/>
      <c r="BI55" s="65"/>
      <c r="BJ55" s="68"/>
      <c r="BK55" s="65"/>
      <c r="BL55" s="65"/>
      <c r="BM55" s="58"/>
      <c r="BN55" s="58"/>
      <c r="BO55" s="58"/>
      <c r="BP55" s="58"/>
      <c r="BQ55" s="58"/>
      <c r="BR55" s="58"/>
      <c r="BS55" s="58"/>
      <c r="BT55" s="58"/>
      <c r="BU55" s="58"/>
      <c r="BV55" s="65"/>
      <c r="BW55" s="58"/>
      <c r="BX55" s="58"/>
      <c r="BY55" s="58"/>
      <c r="BZ55" s="58"/>
      <c r="CA55" s="58"/>
      <c r="CB55" s="58"/>
      <c r="CC55" s="69"/>
      <c r="CD55" s="58"/>
      <c r="CE55" s="65"/>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70"/>
      <c r="DN55" s="68"/>
      <c r="DO55" s="67"/>
      <c r="DP55" s="68"/>
      <c r="DQ55" s="71"/>
      <c r="DR55" s="57"/>
      <c r="DS55" s="58"/>
      <c r="DT55" s="58"/>
      <c r="DU55" s="58"/>
      <c r="DV55" s="58"/>
    </row>
    <row r="56" spans="1:126" ht="17.25" thickBot="1" x14ac:dyDescent="0.35">
      <c r="A56" s="456">
        <v>51</v>
      </c>
      <c r="B56" s="53" t="s">
        <v>121</v>
      </c>
      <c r="C56" s="54" t="s">
        <v>118</v>
      </c>
      <c r="D56" s="464"/>
      <c r="E56" s="54" t="s">
        <v>119</v>
      </c>
      <c r="F56" s="247"/>
      <c r="G56" s="402"/>
      <c r="H56" s="404"/>
      <c r="I56" s="398"/>
      <c r="J56" s="399"/>
      <c r="K56" s="399"/>
      <c r="L56" s="398">
        <v>35</v>
      </c>
      <c r="M56" s="408"/>
      <c r="N56" s="408"/>
      <c r="O56" s="399"/>
      <c r="P56" s="399"/>
      <c r="Q56" s="398"/>
      <c r="R56" s="399"/>
      <c r="S56" s="400"/>
      <c r="T56" s="399"/>
      <c r="U56" s="400"/>
      <c r="V56" s="400"/>
      <c r="W56" s="400"/>
      <c r="X56" s="399"/>
      <c r="Y56" s="399"/>
      <c r="Z56" s="399"/>
      <c r="AA56" s="399"/>
      <c r="AB56" s="399"/>
      <c r="AC56" s="398"/>
      <c r="AD56" s="142"/>
      <c r="AE56" s="122">
        <f>SUM(G56:AD56)</f>
        <v>35</v>
      </c>
      <c r="AF56" s="401">
        <f>COUNT(G56:AD56)</f>
        <v>1</v>
      </c>
      <c r="AG56" s="242" t="e">
        <f>SUM(SMALL(G56:AD56,{1,2,3}))</f>
        <v>#NUM!</v>
      </c>
      <c r="AH56" s="105"/>
      <c r="AI56" s="261" t="e">
        <f>+AH56+AG56</f>
        <v>#NUM!</v>
      </c>
      <c r="AJ56" s="58"/>
      <c r="AK56" s="58"/>
      <c r="AL56" s="58"/>
      <c r="AM56" s="58"/>
      <c r="AN56" s="58"/>
      <c r="AO56" s="65"/>
      <c r="AP56" s="65"/>
      <c r="AQ56" s="58"/>
      <c r="AR56" s="58"/>
      <c r="AS56" s="58"/>
      <c r="AT56" s="58"/>
      <c r="AU56" s="58"/>
      <c r="AV56" s="58"/>
      <c r="AW56" s="67"/>
      <c r="AX56" s="65"/>
      <c r="AY56" s="58"/>
      <c r="AZ56" s="65"/>
      <c r="BA56" s="65"/>
      <c r="BB56" s="58"/>
      <c r="BC56" s="58"/>
      <c r="BD56" s="58"/>
      <c r="BE56" s="58"/>
      <c r="BF56" s="58"/>
      <c r="BG56" s="58"/>
      <c r="BH56" s="65"/>
      <c r="BI56" s="65"/>
      <c r="BJ56" s="68"/>
      <c r="BK56" s="65"/>
      <c r="BL56" s="65"/>
      <c r="BM56" s="58"/>
      <c r="BN56" s="58"/>
      <c r="BO56" s="58"/>
      <c r="BP56" s="58"/>
      <c r="BQ56" s="58"/>
      <c r="BR56" s="58"/>
      <c r="BS56" s="58"/>
      <c r="BT56" s="58"/>
      <c r="BU56" s="58"/>
      <c r="BV56" s="65"/>
      <c r="BW56" s="58"/>
      <c r="BX56" s="58"/>
      <c r="BY56" s="58"/>
      <c r="BZ56" s="58"/>
      <c r="CA56" s="58"/>
      <c r="CB56" s="58"/>
      <c r="CC56" s="69"/>
      <c r="CD56" s="58"/>
      <c r="CE56" s="65"/>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70"/>
      <c r="DN56" s="68"/>
      <c r="DO56" s="67"/>
      <c r="DP56" s="68"/>
      <c r="DQ56" s="71"/>
      <c r="DR56" s="57"/>
      <c r="DS56" s="58"/>
      <c r="DT56" s="58"/>
      <c r="DU56" s="58"/>
      <c r="DV56" s="58"/>
    </row>
    <row r="57" spans="1:126" ht="17.25" thickBot="1" x14ac:dyDescent="0.35">
      <c r="A57" s="456">
        <v>52</v>
      </c>
      <c r="B57" s="53" t="s">
        <v>142</v>
      </c>
      <c r="C57" s="54" t="s">
        <v>143</v>
      </c>
      <c r="D57" s="464"/>
      <c r="E57" s="54" t="s">
        <v>144</v>
      </c>
      <c r="F57" s="247" t="s">
        <v>145</v>
      </c>
      <c r="G57" s="411"/>
      <c r="H57" s="412"/>
      <c r="I57" s="413"/>
      <c r="J57" s="413"/>
      <c r="K57" s="413"/>
      <c r="L57" s="413"/>
      <c r="M57" s="414">
        <f>+'7 Heerjansdam'!P8</f>
        <v>35</v>
      </c>
      <c r="N57" s="415"/>
      <c r="O57" s="413"/>
      <c r="P57" s="413"/>
      <c r="Q57" s="398"/>
      <c r="R57" s="399"/>
      <c r="S57" s="400"/>
      <c r="T57" s="399"/>
      <c r="U57" s="400"/>
      <c r="V57" s="400"/>
      <c r="W57" s="400"/>
      <c r="X57" s="399"/>
      <c r="Y57" s="399"/>
      <c r="Z57" s="399"/>
      <c r="AA57" s="399"/>
      <c r="AB57" s="399"/>
      <c r="AC57" s="398"/>
      <c r="AD57" s="142"/>
      <c r="AE57" s="122">
        <f>SUM(G57:AD57)</f>
        <v>35</v>
      </c>
      <c r="AF57" s="401">
        <f>COUNT(G57:AD57)</f>
        <v>1</v>
      </c>
      <c r="AG57" s="242" t="e">
        <f>SUM(SMALL(G57:AD57,{1,2,3}))</f>
        <v>#NUM!</v>
      </c>
      <c r="AH57" s="105"/>
      <c r="AI57" s="261" t="e">
        <f>+AH57+AG57</f>
        <v>#NUM!</v>
      </c>
      <c r="AJ57" s="58"/>
      <c r="AK57" s="58"/>
      <c r="AL57" s="58"/>
      <c r="AM57" s="58"/>
      <c r="AN57" s="58"/>
      <c r="AO57" s="65"/>
      <c r="AP57" s="65"/>
      <c r="AQ57" s="58"/>
      <c r="AR57" s="58"/>
      <c r="AS57" s="58"/>
      <c r="AT57" s="58"/>
      <c r="AU57" s="58"/>
      <c r="AV57" s="58"/>
      <c r="AW57" s="67"/>
      <c r="AX57" s="65"/>
      <c r="AY57" s="58"/>
      <c r="AZ57" s="65"/>
      <c r="BA57" s="65"/>
      <c r="BB57" s="58"/>
      <c r="BC57" s="58"/>
      <c r="BD57" s="58"/>
      <c r="BE57" s="58"/>
      <c r="BF57" s="58"/>
      <c r="BG57" s="58"/>
      <c r="BH57" s="65"/>
      <c r="BI57" s="65"/>
      <c r="BJ57" s="68"/>
      <c r="BK57" s="65"/>
      <c r="BL57" s="65"/>
      <c r="BM57" s="58"/>
      <c r="BN57" s="58"/>
      <c r="BO57" s="58"/>
      <c r="BP57" s="58"/>
      <c r="BQ57" s="58"/>
      <c r="BR57" s="58"/>
      <c r="BS57" s="58"/>
      <c r="BT57" s="58"/>
      <c r="BU57" s="58"/>
      <c r="BV57" s="65"/>
      <c r="BW57" s="58"/>
      <c r="BX57" s="58"/>
      <c r="BY57" s="58"/>
      <c r="BZ57" s="58"/>
      <c r="CA57" s="58"/>
      <c r="CB57" s="58"/>
      <c r="CC57" s="69"/>
      <c r="CD57" s="58"/>
      <c r="CE57" s="65"/>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70"/>
      <c r="DN57" s="68"/>
      <c r="DO57" s="67"/>
      <c r="DP57" s="68"/>
      <c r="DQ57" s="71"/>
      <c r="DR57" s="57"/>
      <c r="DS57" s="58"/>
      <c r="DT57" s="58"/>
      <c r="DU57" s="58"/>
      <c r="DV57" s="58"/>
    </row>
    <row r="58" spans="1:126" ht="17.25" thickBot="1" x14ac:dyDescent="0.35">
      <c r="A58" s="456">
        <v>53</v>
      </c>
      <c r="B58" s="23"/>
      <c r="C58" s="24" t="s">
        <v>210</v>
      </c>
      <c r="D58" s="466"/>
      <c r="E58" s="24" t="s">
        <v>211</v>
      </c>
      <c r="F58" s="254"/>
      <c r="G58" s="255"/>
      <c r="H58" s="28"/>
      <c r="I58" s="27"/>
      <c r="J58" s="27"/>
      <c r="K58" s="27"/>
      <c r="L58" s="27"/>
      <c r="M58" s="256"/>
      <c r="N58" s="24"/>
      <c r="O58" s="27"/>
      <c r="P58" s="27"/>
      <c r="Q58" s="257"/>
      <c r="R58" s="258"/>
      <c r="S58" s="238">
        <f>+'13 Ede Putten'!P12</f>
        <v>35</v>
      </c>
      <c r="T58" s="258"/>
      <c r="U58" s="238"/>
      <c r="V58" s="238"/>
      <c r="W58" s="238"/>
      <c r="X58" s="258"/>
      <c r="Y58" s="258"/>
      <c r="Z58" s="258"/>
      <c r="AA58" s="258"/>
      <c r="AB58" s="258"/>
      <c r="AC58" s="257"/>
      <c r="AD58" s="260"/>
      <c r="AE58" s="122">
        <f>SUM(G58:AD58)</f>
        <v>35</v>
      </c>
      <c r="AF58" s="401">
        <f>COUNT(G58:AD58)</f>
        <v>1</v>
      </c>
      <c r="AG58" s="242" t="e">
        <f>SUM(SMALL(G58:AD58,{1,2,3}))</f>
        <v>#NUM!</v>
      </c>
      <c r="AH58" s="105"/>
      <c r="AI58" s="261" t="e">
        <f>+AH58+AG58</f>
        <v>#NUM!</v>
      </c>
      <c r="AJ58" s="58"/>
      <c r="AK58" s="58"/>
      <c r="AL58" s="58"/>
      <c r="AM58" s="58"/>
      <c r="AN58" s="58"/>
      <c r="AO58" s="65"/>
      <c r="AP58" s="65"/>
      <c r="AQ58" s="58"/>
      <c r="AR58" s="58"/>
      <c r="AS58" s="58"/>
      <c r="AT58" s="58"/>
      <c r="AU58" s="58"/>
      <c r="AV58" s="58"/>
      <c r="AW58" s="67"/>
      <c r="AX58" s="65"/>
      <c r="AY58" s="58"/>
      <c r="AZ58" s="65"/>
      <c r="BA58" s="65"/>
      <c r="BB58" s="58"/>
      <c r="BC58" s="58"/>
      <c r="BD58" s="58"/>
      <c r="BE58" s="58"/>
      <c r="BF58" s="58"/>
      <c r="BG58" s="58"/>
      <c r="BH58" s="65"/>
      <c r="BI58" s="65"/>
      <c r="BJ58" s="65"/>
      <c r="BK58" s="65"/>
      <c r="BL58" s="65"/>
      <c r="BM58" s="58"/>
      <c r="BN58" s="58"/>
      <c r="BO58" s="58"/>
      <c r="BP58" s="58"/>
      <c r="BQ58" s="58"/>
      <c r="BR58" s="58"/>
      <c r="BS58" s="58"/>
      <c r="BT58" s="58"/>
      <c r="BU58" s="58"/>
      <c r="BV58" s="65"/>
      <c r="BW58" s="58"/>
      <c r="BX58" s="58"/>
      <c r="BY58" s="58"/>
      <c r="BZ58" s="58"/>
      <c r="CA58" s="58"/>
      <c r="CB58" s="58"/>
      <c r="CC58" s="69"/>
      <c r="CD58" s="58"/>
      <c r="CE58" s="65"/>
      <c r="CF58" s="6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70"/>
      <c r="DN58" s="68"/>
      <c r="DO58" s="67"/>
      <c r="DP58" s="68"/>
      <c r="DQ58" s="71"/>
      <c r="DR58" s="57"/>
      <c r="DS58" s="58"/>
      <c r="DT58" s="58"/>
      <c r="DU58" s="58"/>
      <c r="DV58" s="58"/>
    </row>
    <row r="59" spans="1:126" x14ac:dyDescent="0.3">
      <c r="B59" s="479" t="s">
        <v>17</v>
      </c>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58"/>
      <c r="AK59" s="58"/>
      <c r="AL59" s="58"/>
      <c r="AM59" s="58"/>
      <c r="AN59" s="58"/>
      <c r="AO59" s="65"/>
      <c r="AP59" s="65"/>
      <c r="AQ59" s="58"/>
      <c r="AR59" s="58"/>
      <c r="AS59" s="58"/>
      <c r="AT59" s="58"/>
      <c r="AU59" s="58"/>
      <c r="AV59" s="58"/>
      <c r="AW59" s="67"/>
      <c r="AX59" s="65"/>
      <c r="AY59" s="58"/>
      <c r="AZ59" s="65"/>
      <c r="BA59" s="65"/>
      <c r="BB59" s="58"/>
      <c r="BC59" s="58"/>
      <c r="BD59" s="58"/>
      <c r="BE59" s="58"/>
      <c r="BF59" s="58"/>
      <c r="BG59" s="58"/>
      <c r="BH59" s="65"/>
      <c r="BI59" s="65"/>
      <c r="BJ59" s="65"/>
      <c r="BK59" s="65"/>
      <c r="BL59" s="65"/>
      <c r="BM59" s="58"/>
      <c r="BN59" s="58"/>
      <c r="BO59" s="58"/>
      <c r="BP59" s="58"/>
      <c r="BQ59" s="58"/>
      <c r="BR59" s="58"/>
      <c r="BS59" s="58"/>
      <c r="BT59" s="58"/>
      <c r="BU59" s="58"/>
      <c r="BV59" s="65"/>
      <c r="BW59" s="58"/>
      <c r="BX59" s="58"/>
      <c r="BY59" s="58"/>
      <c r="BZ59" s="58"/>
      <c r="CA59" s="58"/>
      <c r="CB59" s="58"/>
      <c r="CC59" s="69"/>
      <c r="CD59" s="58"/>
      <c r="CE59" s="65"/>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70"/>
      <c r="DN59" s="65"/>
      <c r="DO59" s="67"/>
      <c r="DP59" s="65"/>
      <c r="DQ59" s="91"/>
      <c r="DR59" s="57"/>
      <c r="DS59" s="58"/>
      <c r="DT59" s="58"/>
      <c r="DU59" s="58"/>
      <c r="DV59" s="58"/>
    </row>
    <row r="60" spans="1:126" ht="131.25" customHeight="1" x14ac:dyDescent="0.3">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58"/>
      <c r="AK60" s="58"/>
      <c r="AL60" s="58"/>
      <c r="AM60" s="58"/>
      <c r="AN60" s="58"/>
      <c r="AO60" s="65"/>
      <c r="AP60" s="65"/>
      <c r="AQ60" s="58"/>
      <c r="AR60" s="58"/>
      <c r="AS60" s="58"/>
      <c r="AT60" s="58"/>
      <c r="AU60" s="58"/>
      <c r="AV60" s="58"/>
      <c r="AW60" s="67"/>
      <c r="AX60" s="65"/>
      <c r="AY60" s="58"/>
      <c r="AZ60" s="65"/>
      <c r="BA60" s="65"/>
      <c r="BB60" s="58"/>
      <c r="BC60" s="58"/>
      <c r="BD60" s="58"/>
      <c r="BE60" s="58"/>
      <c r="BF60" s="58"/>
      <c r="BG60" s="58"/>
      <c r="BH60" s="65"/>
      <c r="BI60" s="65"/>
      <c r="BJ60" s="65"/>
      <c r="BK60" s="65"/>
      <c r="BL60" s="65"/>
      <c r="BM60" s="58"/>
      <c r="BN60" s="58"/>
      <c r="BO60" s="58"/>
      <c r="BP60" s="58"/>
      <c r="BQ60" s="58"/>
      <c r="BR60" s="58"/>
      <c r="BS60" s="58"/>
      <c r="BT60" s="58"/>
      <c r="BU60" s="58"/>
      <c r="BV60" s="65"/>
      <c r="BW60" s="58"/>
      <c r="BX60" s="58"/>
      <c r="BY60" s="58"/>
      <c r="BZ60" s="58"/>
      <c r="CA60" s="58"/>
      <c r="CB60" s="58"/>
      <c r="CC60" s="69"/>
      <c r="CD60" s="58"/>
      <c r="CE60" s="65"/>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70"/>
      <c r="DN60" s="65"/>
      <c r="DO60" s="67"/>
      <c r="DP60" s="65"/>
      <c r="DQ60" s="91"/>
      <c r="DR60" s="57"/>
      <c r="DS60" s="58"/>
      <c r="DT60" s="58"/>
      <c r="DU60" s="58"/>
      <c r="DV60" s="58"/>
    </row>
  </sheetData>
  <sortState ref="A4:AI58">
    <sortCondition ref="AG4:AG58"/>
    <sortCondition descending="1" ref="AF4:AF58"/>
    <sortCondition ref="AE4:AE58"/>
  </sortState>
  <mergeCells count="14">
    <mergeCell ref="B59:AI60"/>
    <mergeCell ref="G1:AD2"/>
    <mergeCell ref="A1:F2"/>
    <mergeCell ref="DP1:DP3"/>
    <mergeCell ref="DQ1:DQ3"/>
    <mergeCell ref="BK1:BU2"/>
    <mergeCell ref="BV1:CF2"/>
    <mergeCell ref="AO1:AY2"/>
    <mergeCell ref="AZ1:BJ2"/>
    <mergeCell ref="CG1:CQ2"/>
    <mergeCell ref="CR1:DB2"/>
    <mergeCell ref="DC1:DM2"/>
    <mergeCell ref="DN1:DN3"/>
    <mergeCell ref="DO1:DO3"/>
  </mergeCells>
  <hyperlinks>
    <hyperlink ref="D4" r:id="rId1" display="mailto:rijkje@deventit.nl"/>
    <hyperlink ref="D7" r:id="rId2" display="mailto:suzannedeheus@gmail.com"/>
    <hyperlink ref="D8" r:id="rId3" display="mailto:anne-xin.boere@outlook.com"/>
    <hyperlink ref="D9" r:id="rId4" display="mailto:joelanveerman@hotmail.com"/>
    <hyperlink ref="D10" r:id="rId5" display="mailto:wedstrijdenstallozeman@hotmail.com"/>
    <hyperlink ref="D11" r:id="rId6" display="mailto:colet_vanvliet@hotmail.com"/>
    <hyperlink ref="D13" r:id="rId7" display="mailto:marijeboersma@live.nl"/>
    <hyperlink ref="D18" r:id="rId8" display="mailto:hooglandflorinoor@hotmail.com"/>
    <hyperlink ref="D25" r:id="rId9" display="mailto:dirk@fortes-import.nl"/>
    <hyperlink ref="D22" r:id="rId10" display="mailto:lynndybiona@hotmail.com"/>
  </hyperlinks>
  <pageMargins left="0.7" right="0.7" top="0.75" bottom="0.75" header="0.3" footer="0.3"/>
  <pageSetup paperSize="9" orientation="portrait" horizontalDpi="4294967293"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F1" sqref="F1:P2"/>
    </sheetView>
  </sheetViews>
  <sheetFormatPr defaultRowHeight="15" x14ac:dyDescent="0.25"/>
  <cols>
    <col min="2" max="2" width="16.85546875" customWidth="1"/>
    <col min="3" max="3" width="21.5703125" bestFit="1" customWidth="1"/>
    <col min="4" max="4" width="15.7109375" customWidth="1"/>
    <col min="5" max="5" width="26.140625" bestFit="1" customWidth="1"/>
    <col min="6" max="8" width="9.28515625" style="30" customWidth="1"/>
    <col min="9" max="9" width="11.5703125" style="30" customWidth="1"/>
    <col min="10" max="12" width="9.28515625" style="30" customWidth="1"/>
    <col min="13" max="13" width="9.28515625" style="117" customWidth="1"/>
    <col min="14" max="14" width="11.28515625" style="30" customWidth="1"/>
    <col min="15" max="15" width="9.28515625" style="30" customWidth="1"/>
  </cols>
  <sheetData>
    <row r="1" spans="1:16" x14ac:dyDescent="0.25">
      <c r="A1" s="495" t="s">
        <v>16</v>
      </c>
      <c r="B1" s="496"/>
      <c r="C1" s="496"/>
      <c r="D1" s="496"/>
      <c r="E1" s="497"/>
      <c r="F1" s="501" t="s">
        <v>148</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112" t="s">
        <v>11</v>
      </c>
      <c r="N3" s="36" t="s">
        <v>13</v>
      </c>
      <c r="O3" s="36" t="s">
        <v>14</v>
      </c>
      <c r="P3" s="37" t="s">
        <v>15</v>
      </c>
    </row>
    <row r="4" spans="1:16" ht="15.75" thickBot="1" x14ac:dyDescent="0.3">
      <c r="A4" s="1">
        <v>1</v>
      </c>
      <c r="B4" s="2" t="s">
        <v>79</v>
      </c>
      <c r="C4" s="3" t="s">
        <v>26</v>
      </c>
      <c r="D4" s="3" t="s">
        <v>27</v>
      </c>
      <c r="E4" s="4" t="s">
        <v>28</v>
      </c>
      <c r="F4" s="5">
        <v>5</v>
      </c>
      <c r="G4" s="6">
        <v>19</v>
      </c>
      <c r="H4" s="6">
        <v>184.5</v>
      </c>
      <c r="I4" s="6">
        <v>38.5</v>
      </c>
      <c r="J4" s="6">
        <v>0</v>
      </c>
      <c r="K4" s="6">
        <v>0</v>
      </c>
      <c r="L4" s="109">
        <v>0.22916666666666666</v>
      </c>
      <c r="M4" s="113">
        <v>12.8</v>
      </c>
      <c r="N4" s="6">
        <v>51.3</v>
      </c>
      <c r="O4" s="6">
        <v>3</v>
      </c>
      <c r="P4" s="9">
        <f>+O4*$A$3/G4</f>
        <v>5.5263157894736841</v>
      </c>
    </row>
    <row r="5" spans="1:16" ht="15.75" thickBot="1" x14ac:dyDescent="0.3">
      <c r="A5" s="11">
        <v>2</v>
      </c>
      <c r="B5" s="12" t="s">
        <v>80</v>
      </c>
      <c r="C5" s="13" t="s">
        <v>29</v>
      </c>
      <c r="D5" s="13" t="s">
        <v>30</v>
      </c>
      <c r="E5" s="14" t="s">
        <v>31</v>
      </c>
      <c r="F5" s="15">
        <v>5</v>
      </c>
      <c r="G5" s="16">
        <v>19</v>
      </c>
      <c r="H5" s="16">
        <v>178.5</v>
      </c>
      <c r="I5" s="16">
        <v>40.5</v>
      </c>
      <c r="J5" s="16">
        <v>0</v>
      </c>
      <c r="K5" s="16">
        <v>0</v>
      </c>
      <c r="L5" s="110">
        <v>0.23611111111111113</v>
      </c>
      <c r="M5" s="114">
        <v>16.8</v>
      </c>
      <c r="N5" s="16">
        <v>57.3</v>
      </c>
      <c r="O5" s="16">
        <v>7</v>
      </c>
      <c r="P5" s="9">
        <f t="shared" ref="P5:P40" si="0">+O5*$A$3/G5</f>
        <v>12.894736842105264</v>
      </c>
    </row>
    <row r="6" spans="1:16" ht="15.75" thickBot="1" x14ac:dyDescent="0.3">
      <c r="A6" s="11">
        <v>3</v>
      </c>
      <c r="B6" s="12" t="s">
        <v>81</v>
      </c>
      <c r="C6" s="13" t="s">
        <v>32</v>
      </c>
      <c r="D6" s="13" t="s">
        <v>33</v>
      </c>
      <c r="E6" s="14" t="s">
        <v>34</v>
      </c>
      <c r="F6" s="15">
        <v>5</v>
      </c>
      <c r="G6" s="17">
        <v>19</v>
      </c>
      <c r="H6" s="16">
        <v>169</v>
      </c>
      <c r="I6" s="16">
        <v>43.7</v>
      </c>
      <c r="J6" s="16">
        <v>0</v>
      </c>
      <c r="K6" s="16">
        <v>20</v>
      </c>
      <c r="L6" s="110">
        <v>0.23750000000000002</v>
      </c>
      <c r="M6" s="114">
        <v>17.600000000000001</v>
      </c>
      <c r="N6" s="16">
        <v>81.3</v>
      </c>
      <c r="O6" s="16">
        <v>10</v>
      </c>
      <c r="P6" s="9">
        <f t="shared" si="0"/>
        <v>18.421052631578949</v>
      </c>
    </row>
    <row r="7" spans="1:16" ht="15.75" thickBot="1" x14ac:dyDescent="0.3">
      <c r="A7" s="11">
        <v>4</v>
      </c>
      <c r="B7" s="12" t="s">
        <v>82</v>
      </c>
      <c r="C7" s="13" t="s">
        <v>35</v>
      </c>
      <c r="D7" s="13" t="s">
        <v>36</v>
      </c>
      <c r="E7" s="14" t="s">
        <v>37</v>
      </c>
      <c r="F7" s="15">
        <v>5</v>
      </c>
      <c r="G7" s="17">
        <v>19</v>
      </c>
      <c r="H7" s="16">
        <v>172</v>
      </c>
      <c r="I7" s="16">
        <v>40.799999999999997</v>
      </c>
      <c r="J7" s="16">
        <v>16</v>
      </c>
      <c r="K7" s="16">
        <v>0</v>
      </c>
      <c r="L7" s="110">
        <v>0.24027777777777778</v>
      </c>
      <c r="M7" s="114">
        <v>19.2</v>
      </c>
      <c r="N7" s="16">
        <v>79.8</v>
      </c>
      <c r="O7" s="16">
        <v>9</v>
      </c>
      <c r="P7" s="9">
        <f t="shared" si="0"/>
        <v>16.578947368421051</v>
      </c>
    </row>
    <row r="8" spans="1:16" ht="15.75" thickBot="1" x14ac:dyDescent="0.3">
      <c r="A8" s="42">
        <v>5</v>
      </c>
      <c r="B8" s="43" t="s">
        <v>83</v>
      </c>
      <c r="C8" s="44" t="s">
        <v>38</v>
      </c>
      <c r="D8" s="44" t="s">
        <v>39</v>
      </c>
      <c r="E8" s="45" t="s">
        <v>31</v>
      </c>
      <c r="F8" s="46">
        <v>5</v>
      </c>
      <c r="G8" s="47">
        <v>19</v>
      </c>
      <c r="H8" s="48">
        <v>174</v>
      </c>
      <c r="I8" s="48">
        <v>42</v>
      </c>
      <c r="J8" s="48">
        <v>8</v>
      </c>
      <c r="K8" s="48" t="s">
        <v>71</v>
      </c>
      <c r="L8" s="111"/>
      <c r="M8" s="115"/>
      <c r="N8" s="48"/>
      <c r="O8" s="48">
        <v>19</v>
      </c>
      <c r="P8" s="9">
        <f t="shared" si="0"/>
        <v>35</v>
      </c>
    </row>
    <row r="9" spans="1:16" ht="15.75" thickBot="1" x14ac:dyDescent="0.3">
      <c r="A9" s="42">
        <v>6</v>
      </c>
      <c r="B9" s="43" t="s">
        <v>78</v>
      </c>
      <c r="C9" s="44" t="s">
        <v>72</v>
      </c>
      <c r="D9" s="44" t="s">
        <v>40</v>
      </c>
      <c r="E9" s="45" t="s">
        <v>41</v>
      </c>
      <c r="F9" s="46">
        <v>3</v>
      </c>
      <c r="G9" s="47">
        <v>21</v>
      </c>
      <c r="H9" s="48">
        <v>196</v>
      </c>
      <c r="I9" s="48">
        <v>34.700000000000003</v>
      </c>
      <c r="J9" s="48">
        <v>8</v>
      </c>
      <c r="K9" s="48">
        <v>0</v>
      </c>
      <c r="L9" s="111">
        <v>0.23472222222222219</v>
      </c>
      <c r="M9" s="115">
        <v>16</v>
      </c>
      <c r="N9" s="48">
        <v>66.7</v>
      </c>
      <c r="O9" s="48">
        <v>7</v>
      </c>
      <c r="P9" s="9">
        <f t="shared" si="0"/>
        <v>11.666666666666666</v>
      </c>
    </row>
    <row r="10" spans="1:16" ht="15.75" thickBot="1" x14ac:dyDescent="0.3">
      <c r="A10" s="42">
        <v>7</v>
      </c>
      <c r="B10" s="43" t="s">
        <v>75</v>
      </c>
      <c r="C10" s="44" t="s">
        <v>42</v>
      </c>
      <c r="D10" s="44" t="s">
        <v>43</v>
      </c>
      <c r="E10" s="45" t="s">
        <v>28</v>
      </c>
      <c r="F10" s="46">
        <v>3</v>
      </c>
      <c r="G10" s="47">
        <v>21</v>
      </c>
      <c r="H10" s="48">
        <v>148.5</v>
      </c>
      <c r="I10" s="48">
        <v>50.5</v>
      </c>
      <c r="J10" s="48">
        <v>2</v>
      </c>
      <c r="K10" s="48">
        <v>0</v>
      </c>
      <c r="L10" s="111">
        <v>0.21736111111111112</v>
      </c>
      <c r="M10" s="115">
        <v>6</v>
      </c>
      <c r="N10" s="48">
        <v>58.5</v>
      </c>
      <c r="O10" s="48">
        <v>6</v>
      </c>
      <c r="P10" s="9">
        <f t="shared" si="0"/>
        <v>10</v>
      </c>
    </row>
    <row r="11" spans="1:16" ht="15.75" thickBot="1" x14ac:dyDescent="0.3">
      <c r="A11" s="42">
        <v>8</v>
      </c>
      <c r="B11" s="43" t="s">
        <v>76</v>
      </c>
      <c r="C11" s="44" t="s">
        <v>44</v>
      </c>
      <c r="D11" s="44" t="s">
        <v>45</v>
      </c>
      <c r="E11" s="45" t="s">
        <v>46</v>
      </c>
      <c r="F11" s="46">
        <v>3</v>
      </c>
      <c r="G11" s="47">
        <v>21</v>
      </c>
      <c r="H11" s="48">
        <v>208.5</v>
      </c>
      <c r="I11" s="48">
        <v>30.5</v>
      </c>
      <c r="J11" s="48">
        <v>8</v>
      </c>
      <c r="K11" s="48" t="s">
        <v>73</v>
      </c>
      <c r="L11" s="48"/>
      <c r="M11" s="115"/>
      <c r="N11" s="48"/>
      <c r="O11" s="48">
        <v>21</v>
      </c>
      <c r="P11" s="9">
        <f t="shared" si="0"/>
        <v>35</v>
      </c>
    </row>
    <row r="12" spans="1:16" ht="15.75" thickBot="1" x14ac:dyDescent="0.3">
      <c r="A12" s="42">
        <v>9</v>
      </c>
      <c r="B12" s="43" t="s">
        <v>77</v>
      </c>
      <c r="C12" s="44" t="s">
        <v>47</v>
      </c>
      <c r="D12" s="44" t="s">
        <v>48</v>
      </c>
      <c r="E12" s="45" t="s">
        <v>49</v>
      </c>
      <c r="F12" s="46">
        <v>3</v>
      </c>
      <c r="G12" s="47">
        <v>21</v>
      </c>
      <c r="H12" s="48">
        <v>173.5</v>
      </c>
      <c r="I12" s="48">
        <v>42.2</v>
      </c>
      <c r="J12" s="48">
        <v>5</v>
      </c>
      <c r="K12" s="48" t="s">
        <v>74</v>
      </c>
      <c r="L12" s="48"/>
      <c r="M12" s="115"/>
      <c r="N12" s="48"/>
      <c r="O12" s="48">
        <v>21</v>
      </c>
      <c r="P12" s="9">
        <f t="shared" si="0"/>
        <v>35</v>
      </c>
    </row>
    <row r="13" spans="1:16" ht="15.75" thickBot="1" x14ac:dyDescent="0.3">
      <c r="A13" s="42">
        <v>10</v>
      </c>
      <c r="B13" s="43"/>
      <c r="C13" s="44"/>
      <c r="D13" s="44"/>
      <c r="E13" s="45"/>
      <c r="F13" s="46"/>
      <c r="G13" s="47"/>
      <c r="H13" s="48"/>
      <c r="I13" s="48"/>
      <c r="J13" s="48"/>
      <c r="K13" s="48"/>
      <c r="L13" s="48"/>
      <c r="M13" s="115"/>
      <c r="N13" s="48"/>
      <c r="O13" s="48"/>
      <c r="P13" s="9" t="e">
        <f t="shared" si="0"/>
        <v>#DIV/0!</v>
      </c>
    </row>
    <row r="14" spans="1:16" ht="15.75" thickBot="1" x14ac:dyDescent="0.3">
      <c r="A14" s="42">
        <v>11</v>
      </c>
      <c r="B14" s="43"/>
      <c r="C14" s="44"/>
      <c r="D14" s="44"/>
      <c r="E14" s="45"/>
      <c r="F14" s="46"/>
      <c r="G14" s="47"/>
      <c r="H14" s="48"/>
      <c r="I14" s="48"/>
      <c r="J14" s="48"/>
      <c r="K14" s="48"/>
      <c r="L14" s="48"/>
      <c r="M14" s="115"/>
      <c r="N14" s="48"/>
      <c r="O14" s="48"/>
      <c r="P14" s="9" t="e">
        <f t="shared" si="0"/>
        <v>#DIV/0!</v>
      </c>
    </row>
    <row r="15" spans="1:16" ht="15.75" thickBot="1" x14ac:dyDescent="0.3">
      <c r="A15" s="42">
        <v>12</v>
      </c>
      <c r="B15" s="43"/>
      <c r="C15" s="44"/>
      <c r="D15" s="44"/>
      <c r="E15" s="45"/>
      <c r="F15" s="46"/>
      <c r="G15" s="47"/>
      <c r="H15" s="48"/>
      <c r="I15" s="48"/>
      <c r="J15" s="48"/>
      <c r="K15" s="48"/>
      <c r="L15" s="48"/>
      <c r="M15" s="115"/>
      <c r="N15" s="48"/>
      <c r="O15" s="48"/>
      <c r="P15" s="9" t="e">
        <f t="shared" si="0"/>
        <v>#DIV/0!</v>
      </c>
    </row>
    <row r="16" spans="1:16" ht="15.75" thickBot="1" x14ac:dyDescent="0.3">
      <c r="A16" s="42">
        <v>13</v>
      </c>
      <c r="B16" s="53"/>
      <c r="C16" s="54"/>
      <c r="D16" s="54"/>
      <c r="E16" s="55"/>
      <c r="F16" s="46"/>
      <c r="G16" s="47"/>
      <c r="H16" s="48"/>
      <c r="I16" s="48"/>
      <c r="J16" s="48"/>
      <c r="K16" s="48"/>
      <c r="L16" s="48"/>
      <c r="M16" s="115"/>
      <c r="N16" s="48"/>
      <c r="O16" s="48"/>
      <c r="P16" s="9" t="e">
        <f t="shared" si="0"/>
        <v>#DIV/0!</v>
      </c>
    </row>
    <row r="17" spans="1:16" ht="15.75" thickBot="1" x14ac:dyDescent="0.3">
      <c r="A17" s="42">
        <v>14</v>
      </c>
      <c r="B17" s="53"/>
      <c r="C17" s="54"/>
      <c r="D17" s="54"/>
      <c r="E17" s="55"/>
      <c r="F17" s="46"/>
      <c r="G17" s="47"/>
      <c r="H17" s="48"/>
      <c r="I17" s="48"/>
      <c r="J17" s="48"/>
      <c r="K17" s="48"/>
      <c r="L17" s="48"/>
      <c r="M17" s="115"/>
      <c r="N17" s="48"/>
      <c r="O17" s="48"/>
      <c r="P17" s="9" t="e">
        <f t="shared" si="0"/>
        <v>#DIV/0!</v>
      </c>
    </row>
    <row r="18" spans="1:16" ht="15.75" thickBot="1" x14ac:dyDescent="0.3">
      <c r="A18" s="42">
        <v>15</v>
      </c>
      <c r="B18" s="53"/>
      <c r="C18" s="54"/>
      <c r="D18" s="54"/>
      <c r="E18" s="55"/>
      <c r="F18" s="46"/>
      <c r="G18" s="47"/>
      <c r="H18" s="48"/>
      <c r="I18" s="48"/>
      <c r="J18" s="48"/>
      <c r="K18" s="48"/>
      <c r="L18" s="48"/>
      <c r="M18" s="115"/>
      <c r="N18" s="48"/>
      <c r="O18" s="48"/>
      <c r="P18" s="9" t="e">
        <f t="shared" si="0"/>
        <v>#DIV/0!</v>
      </c>
    </row>
    <row r="19" spans="1:16" ht="15.75" thickBot="1" x14ac:dyDescent="0.3">
      <c r="A19" s="42">
        <v>16</v>
      </c>
      <c r="B19" s="53"/>
      <c r="C19" s="54"/>
      <c r="D19" s="54"/>
      <c r="E19" s="55"/>
      <c r="F19" s="46"/>
      <c r="G19" s="47"/>
      <c r="H19" s="48"/>
      <c r="I19" s="48"/>
      <c r="J19" s="48"/>
      <c r="K19" s="48"/>
      <c r="L19" s="48"/>
      <c r="M19" s="115"/>
      <c r="N19" s="48"/>
      <c r="O19" s="48"/>
      <c r="P19" s="9" t="e">
        <f t="shared" si="0"/>
        <v>#DIV/0!</v>
      </c>
    </row>
    <row r="20" spans="1:16" ht="15.75" thickBot="1" x14ac:dyDescent="0.3">
      <c r="A20" s="42">
        <v>17</v>
      </c>
      <c r="B20" s="53"/>
      <c r="C20" s="54"/>
      <c r="D20" s="54"/>
      <c r="E20" s="55"/>
      <c r="F20" s="46"/>
      <c r="G20" s="47"/>
      <c r="H20" s="48"/>
      <c r="I20" s="48"/>
      <c r="J20" s="48"/>
      <c r="K20" s="48"/>
      <c r="L20" s="48"/>
      <c r="M20" s="115"/>
      <c r="N20" s="48"/>
      <c r="O20" s="48"/>
      <c r="P20" s="9" t="e">
        <f t="shared" si="0"/>
        <v>#DIV/0!</v>
      </c>
    </row>
    <row r="21" spans="1:16" ht="15.75" thickBot="1" x14ac:dyDescent="0.3">
      <c r="A21" s="42">
        <v>18</v>
      </c>
      <c r="B21" s="53"/>
      <c r="C21" s="54"/>
      <c r="D21" s="54"/>
      <c r="E21" s="55"/>
      <c r="F21" s="46"/>
      <c r="G21" s="47"/>
      <c r="H21" s="48"/>
      <c r="I21" s="48"/>
      <c r="J21" s="48"/>
      <c r="K21" s="48"/>
      <c r="L21" s="48"/>
      <c r="M21" s="115"/>
      <c r="N21" s="48"/>
      <c r="O21" s="48"/>
      <c r="P21" s="9" t="e">
        <f t="shared" si="0"/>
        <v>#DIV/0!</v>
      </c>
    </row>
    <row r="22" spans="1:16" ht="15.75" thickBot="1" x14ac:dyDescent="0.3">
      <c r="A22" s="11">
        <v>19</v>
      </c>
      <c r="B22" s="19"/>
      <c r="C22" s="20"/>
      <c r="D22" s="20"/>
      <c r="E22" s="21"/>
      <c r="F22" s="15"/>
      <c r="G22" s="17"/>
      <c r="H22" s="16"/>
      <c r="I22" s="16"/>
      <c r="J22" s="16"/>
      <c r="K22" s="16"/>
      <c r="L22" s="16"/>
      <c r="M22" s="114"/>
      <c r="N22" s="16"/>
      <c r="O22" s="16"/>
      <c r="P22" s="9" t="e">
        <f t="shared" si="0"/>
        <v>#DIV/0!</v>
      </c>
    </row>
    <row r="23" spans="1:16" ht="15.75" thickBot="1" x14ac:dyDescent="0.3">
      <c r="A23" s="11">
        <v>20</v>
      </c>
      <c r="B23" s="19"/>
      <c r="C23" s="20"/>
      <c r="D23" s="20"/>
      <c r="E23" s="21"/>
      <c r="F23" s="15"/>
      <c r="G23" s="17"/>
      <c r="H23" s="16"/>
      <c r="I23" s="16"/>
      <c r="J23" s="16"/>
      <c r="K23" s="16"/>
      <c r="L23" s="16"/>
      <c r="M23" s="114"/>
      <c r="N23" s="16"/>
      <c r="O23" s="16"/>
      <c r="P23" s="9" t="e">
        <f t="shared" si="0"/>
        <v>#DIV/0!</v>
      </c>
    </row>
    <row r="24" spans="1:16" ht="15.75" thickBot="1" x14ac:dyDescent="0.3">
      <c r="A24" s="11">
        <v>21</v>
      </c>
      <c r="B24" s="19"/>
      <c r="C24" s="20"/>
      <c r="D24" s="20"/>
      <c r="E24" s="21"/>
      <c r="F24" s="15"/>
      <c r="G24" s="17"/>
      <c r="H24" s="16"/>
      <c r="I24" s="16"/>
      <c r="J24" s="16"/>
      <c r="K24" s="16"/>
      <c r="L24" s="16"/>
      <c r="M24" s="114"/>
      <c r="N24" s="16"/>
      <c r="O24" s="16"/>
      <c r="P24" s="9" t="e">
        <f t="shared" si="0"/>
        <v>#DIV/0!</v>
      </c>
    </row>
    <row r="25" spans="1:16" ht="15.75" thickBot="1" x14ac:dyDescent="0.3">
      <c r="A25" s="11">
        <v>22</v>
      </c>
      <c r="B25" s="19"/>
      <c r="C25" s="20"/>
      <c r="D25" s="20"/>
      <c r="E25" s="21"/>
      <c r="F25" s="15"/>
      <c r="G25" s="17"/>
      <c r="H25" s="16"/>
      <c r="I25" s="16"/>
      <c r="J25" s="16"/>
      <c r="K25" s="16"/>
      <c r="L25" s="16"/>
      <c r="M25" s="114"/>
      <c r="N25" s="16"/>
      <c r="O25" s="16"/>
      <c r="P25" s="9" t="e">
        <f t="shared" si="0"/>
        <v>#DIV/0!</v>
      </c>
    </row>
    <row r="26" spans="1:16" ht="15.75" thickBot="1" x14ac:dyDescent="0.3">
      <c r="A26" s="11">
        <v>23</v>
      </c>
      <c r="B26" s="12"/>
      <c r="C26" s="13"/>
      <c r="D26" s="13"/>
      <c r="E26" s="14"/>
      <c r="F26" s="15"/>
      <c r="G26" s="17"/>
      <c r="H26" s="16"/>
      <c r="I26" s="16"/>
      <c r="J26" s="16"/>
      <c r="K26" s="16"/>
      <c r="L26" s="110"/>
      <c r="M26" s="114"/>
      <c r="N26" s="16"/>
      <c r="O26" s="16"/>
      <c r="P26" s="9" t="e">
        <f t="shared" si="0"/>
        <v>#DIV/0!</v>
      </c>
    </row>
    <row r="27" spans="1:16" ht="15.75" thickBot="1" x14ac:dyDescent="0.3">
      <c r="A27" s="11">
        <v>24</v>
      </c>
      <c r="B27" s="19"/>
      <c r="C27" s="20"/>
      <c r="D27" s="20"/>
      <c r="E27" s="21"/>
      <c r="F27" s="15"/>
      <c r="G27" s="17"/>
      <c r="H27" s="16"/>
      <c r="I27" s="16"/>
      <c r="J27" s="16"/>
      <c r="K27" s="16"/>
      <c r="L27" s="16"/>
      <c r="M27" s="114"/>
      <c r="N27" s="16"/>
      <c r="O27" s="16"/>
      <c r="P27" s="9" t="e">
        <f t="shared" si="0"/>
        <v>#DIV/0!</v>
      </c>
    </row>
    <row r="28" spans="1:16" ht="15.75" thickBot="1" x14ac:dyDescent="0.3">
      <c r="A28" s="11">
        <v>25</v>
      </c>
      <c r="B28" s="19"/>
      <c r="C28" s="20"/>
      <c r="D28" s="20"/>
      <c r="E28" s="21"/>
      <c r="F28" s="15"/>
      <c r="G28" s="17"/>
      <c r="H28" s="16"/>
      <c r="I28" s="16"/>
      <c r="J28" s="16"/>
      <c r="K28" s="16"/>
      <c r="L28" s="110"/>
      <c r="M28" s="114"/>
      <c r="N28" s="16"/>
      <c r="O28" s="16"/>
      <c r="P28" s="9" t="e">
        <f t="shared" si="0"/>
        <v>#DIV/0!</v>
      </c>
    </row>
    <row r="29" spans="1:16" ht="15.75" thickBot="1" x14ac:dyDescent="0.3">
      <c r="A29" s="11">
        <v>26</v>
      </c>
      <c r="B29" s="19"/>
      <c r="C29" s="20"/>
      <c r="D29" s="20"/>
      <c r="E29" s="21"/>
      <c r="F29" s="15"/>
      <c r="G29" s="17"/>
      <c r="H29" s="16"/>
      <c r="I29" s="16"/>
      <c r="J29" s="16"/>
      <c r="K29" s="16"/>
      <c r="L29" s="16"/>
      <c r="M29" s="114"/>
      <c r="N29" s="16"/>
      <c r="O29" s="16"/>
      <c r="P29" s="9" t="e">
        <f t="shared" si="0"/>
        <v>#DIV/0!</v>
      </c>
    </row>
    <row r="30" spans="1:16" ht="15.75" thickBot="1" x14ac:dyDescent="0.3">
      <c r="A30" s="11">
        <v>27</v>
      </c>
      <c r="B30" s="19"/>
      <c r="C30" s="20"/>
      <c r="D30" s="20"/>
      <c r="E30" s="21"/>
      <c r="F30" s="15"/>
      <c r="G30" s="17"/>
      <c r="H30" s="16"/>
      <c r="I30" s="16"/>
      <c r="J30" s="16"/>
      <c r="K30" s="16"/>
      <c r="L30" s="16"/>
      <c r="M30" s="114"/>
      <c r="N30" s="16"/>
      <c r="O30" s="16"/>
      <c r="P30" s="9" t="e">
        <f t="shared" si="0"/>
        <v>#DIV/0!</v>
      </c>
    </row>
    <row r="31" spans="1:16" ht="15.75" thickBot="1" x14ac:dyDescent="0.3">
      <c r="A31" s="11">
        <v>28</v>
      </c>
      <c r="B31" s="19"/>
      <c r="C31" s="20"/>
      <c r="D31" s="20"/>
      <c r="E31" s="21"/>
      <c r="F31" s="15"/>
      <c r="G31" s="17"/>
      <c r="H31" s="16"/>
      <c r="I31" s="16"/>
      <c r="J31" s="16"/>
      <c r="K31" s="16"/>
      <c r="L31" s="16"/>
      <c r="M31" s="114"/>
      <c r="N31" s="16"/>
      <c r="O31" s="16"/>
      <c r="P31" s="9" t="e">
        <f t="shared" si="0"/>
        <v>#DIV/0!</v>
      </c>
    </row>
    <row r="32" spans="1:16" ht="15.75" thickBot="1" x14ac:dyDescent="0.3">
      <c r="A32" s="11">
        <v>29</v>
      </c>
      <c r="B32" s="19"/>
      <c r="C32" s="20"/>
      <c r="D32" s="20"/>
      <c r="E32" s="21"/>
      <c r="F32" s="15"/>
      <c r="G32" s="17"/>
      <c r="H32" s="16"/>
      <c r="I32" s="16"/>
      <c r="J32" s="16"/>
      <c r="K32" s="16"/>
      <c r="L32" s="16"/>
      <c r="M32" s="114"/>
      <c r="N32" s="16"/>
      <c r="O32" s="16"/>
      <c r="P32" s="9" t="e">
        <f t="shared" si="0"/>
        <v>#DIV/0!</v>
      </c>
    </row>
    <row r="33" spans="1:16" ht="15.75" thickBot="1" x14ac:dyDescent="0.3">
      <c r="A33" s="11">
        <v>30</v>
      </c>
      <c r="B33" s="19"/>
      <c r="C33" s="20"/>
      <c r="D33" s="20"/>
      <c r="E33" s="21"/>
      <c r="F33" s="15"/>
      <c r="G33" s="17"/>
      <c r="H33" s="16"/>
      <c r="I33" s="16"/>
      <c r="J33" s="16"/>
      <c r="K33" s="16"/>
      <c r="L33" s="16"/>
      <c r="M33" s="114"/>
      <c r="N33" s="16"/>
      <c r="O33" s="16"/>
      <c r="P33" s="9" t="e">
        <f t="shared" si="0"/>
        <v>#DIV/0!</v>
      </c>
    </row>
    <row r="34" spans="1:16" ht="15.75" thickBot="1" x14ac:dyDescent="0.3">
      <c r="A34" s="11">
        <v>31</v>
      </c>
      <c r="B34" s="19"/>
      <c r="C34" s="20"/>
      <c r="D34" s="20"/>
      <c r="E34" s="21"/>
      <c r="F34" s="15"/>
      <c r="G34" s="17"/>
      <c r="H34" s="16"/>
      <c r="I34" s="16"/>
      <c r="J34" s="16"/>
      <c r="K34" s="16"/>
      <c r="L34" s="16"/>
      <c r="M34" s="114"/>
      <c r="N34" s="16"/>
      <c r="O34" s="16"/>
      <c r="P34" s="9" t="e">
        <f t="shared" si="0"/>
        <v>#DIV/0!</v>
      </c>
    </row>
    <row r="35" spans="1:16" ht="15.75" thickBot="1" x14ac:dyDescent="0.3">
      <c r="A35" s="11">
        <v>32</v>
      </c>
      <c r="B35" s="19"/>
      <c r="C35" s="20"/>
      <c r="D35" s="20"/>
      <c r="E35" s="21"/>
      <c r="F35" s="15"/>
      <c r="G35" s="17"/>
      <c r="H35" s="16"/>
      <c r="I35" s="16"/>
      <c r="J35" s="16"/>
      <c r="K35" s="16"/>
      <c r="L35" s="16"/>
      <c r="M35" s="114"/>
      <c r="N35" s="16"/>
      <c r="O35" s="16"/>
      <c r="P35" s="9" t="e">
        <f t="shared" si="0"/>
        <v>#DIV/0!</v>
      </c>
    </row>
    <row r="36" spans="1:16" ht="15.75" thickBot="1" x14ac:dyDescent="0.3">
      <c r="A36" s="11">
        <v>33</v>
      </c>
      <c r="B36" s="19"/>
      <c r="C36" s="20"/>
      <c r="D36" s="20"/>
      <c r="E36" s="21"/>
      <c r="F36" s="15"/>
      <c r="G36" s="17"/>
      <c r="H36" s="16"/>
      <c r="I36" s="16"/>
      <c r="J36" s="16"/>
      <c r="K36" s="16"/>
      <c r="L36" s="16"/>
      <c r="M36" s="114"/>
      <c r="N36" s="16"/>
      <c r="O36" s="16"/>
      <c r="P36" s="9" t="e">
        <f t="shared" si="0"/>
        <v>#DIV/0!</v>
      </c>
    </row>
    <row r="37" spans="1:16" ht="15.75" thickBot="1" x14ac:dyDescent="0.3">
      <c r="A37" s="11">
        <v>34</v>
      </c>
      <c r="B37" s="19"/>
      <c r="C37" s="20"/>
      <c r="D37" s="20"/>
      <c r="E37" s="21"/>
      <c r="F37" s="15"/>
      <c r="G37" s="17"/>
      <c r="H37" s="16"/>
      <c r="I37" s="16"/>
      <c r="J37" s="16"/>
      <c r="K37" s="16"/>
      <c r="L37" s="16"/>
      <c r="M37" s="114"/>
      <c r="N37" s="16"/>
      <c r="O37" s="16"/>
      <c r="P37" s="9" t="e">
        <f t="shared" si="0"/>
        <v>#DIV/0!</v>
      </c>
    </row>
    <row r="38" spans="1:16" ht="15.75" thickBot="1" x14ac:dyDescent="0.3">
      <c r="A38" s="11">
        <v>35</v>
      </c>
      <c r="B38" s="19"/>
      <c r="C38" s="20"/>
      <c r="D38" s="20"/>
      <c r="E38" s="21"/>
      <c r="F38" s="15"/>
      <c r="G38" s="17"/>
      <c r="H38" s="16"/>
      <c r="I38" s="16"/>
      <c r="J38" s="16"/>
      <c r="K38" s="16"/>
      <c r="L38" s="16"/>
      <c r="M38" s="114"/>
      <c r="N38" s="16"/>
      <c r="O38" s="16"/>
      <c r="P38" s="9" t="e">
        <f t="shared" si="0"/>
        <v>#DIV/0!</v>
      </c>
    </row>
    <row r="39" spans="1:16" ht="15.75" thickBot="1" x14ac:dyDescent="0.3">
      <c r="A39" s="11">
        <v>36</v>
      </c>
      <c r="B39" s="19"/>
      <c r="C39" s="20"/>
      <c r="D39" s="20"/>
      <c r="E39" s="21"/>
      <c r="F39" s="15"/>
      <c r="G39" s="17"/>
      <c r="H39" s="16"/>
      <c r="I39" s="16"/>
      <c r="J39" s="16"/>
      <c r="K39" s="16"/>
      <c r="L39" s="16"/>
      <c r="M39" s="114"/>
      <c r="N39" s="16"/>
      <c r="O39" s="16"/>
      <c r="P39" s="9" t="e">
        <f t="shared" si="0"/>
        <v>#DIV/0!</v>
      </c>
    </row>
    <row r="40" spans="1:16" ht="15.75" thickBot="1" x14ac:dyDescent="0.3">
      <c r="A40" s="22">
        <v>37</v>
      </c>
      <c r="B40" s="23"/>
      <c r="C40" s="24"/>
      <c r="D40" s="24"/>
      <c r="E40" s="25"/>
      <c r="F40" s="26"/>
      <c r="G40" s="28"/>
      <c r="H40" s="27"/>
      <c r="I40" s="27"/>
      <c r="J40" s="27"/>
      <c r="K40" s="27"/>
      <c r="L40" s="27"/>
      <c r="M40" s="116"/>
      <c r="N40" s="27"/>
      <c r="O40" s="27"/>
      <c r="P40" s="9" t="e">
        <f t="shared" si="0"/>
        <v>#DIV/0!</v>
      </c>
    </row>
    <row r="41" spans="1:16" x14ac:dyDescent="0.25">
      <c r="P41" s="31"/>
    </row>
    <row r="42" spans="1:16" ht="19.5" customHeight="1" x14ac:dyDescent="0.25">
      <c r="B42" s="509" t="s">
        <v>17</v>
      </c>
      <c r="C42" s="509"/>
      <c r="D42" s="509"/>
      <c r="E42" s="509"/>
      <c r="F42" s="509"/>
      <c r="G42" s="509"/>
      <c r="H42" s="509"/>
      <c r="I42" s="509"/>
      <c r="J42" s="509"/>
      <c r="K42" s="509"/>
      <c r="L42" s="509"/>
      <c r="M42" s="509"/>
      <c r="N42" s="509"/>
      <c r="O42" s="509"/>
      <c r="P42" s="509"/>
    </row>
    <row r="43" spans="1:16" x14ac:dyDescent="0.25">
      <c r="B43" s="509"/>
      <c r="C43" s="509"/>
      <c r="D43" s="509"/>
      <c r="E43" s="509"/>
      <c r="F43" s="509"/>
      <c r="G43" s="509"/>
      <c r="H43" s="509"/>
      <c r="I43" s="509"/>
      <c r="J43" s="509"/>
      <c r="K43" s="509"/>
      <c r="L43" s="509"/>
      <c r="M43" s="509"/>
      <c r="N43" s="509"/>
      <c r="O43" s="509"/>
      <c r="P43" s="509"/>
    </row>
    <row r="44" spans="1:16" x14ac:dyDescent="0.25">
      <c r="B44" s="509"/>
      <c r="C44" s="509"/>
      <c r="D44" s="509"/>
      <c r="E44" s="509"/>
      <c r="F44" s="509"/>
      <c r="G44" s="509"/>
      <c r="H44" s="509"/>
      <c r="I44" s="509"/>
      <c r="J44" s="509"/>
      <c r="K44" s="509"/>
      <c r="L44" s="509"/>
      <c r="M44" s="509"/>
      <c r="N44" s="509"/>
      <c r="O44" s="509"/>
      <c r="P44" s="509"/>
    </row>
    <row r="45" spans="1:16" x14ac:dyDescent="0.25">
      <c r="B45" s="509"/>
      <c r="C45" s="509"/>
      <c r="D45" s="509"/>
      <c r="E45" s="509"/>
      <c r="F45" s="509"/>
      <c r="G45" s="509"/>
      <c r="H45" s="509"/>
      <c r="I45" s="509"/>
      <c r="J45" s="509"/>
      <c r="K45" s="509"/>
      <c r="L45" s="509"/>
      <c r="M45" s="509"/>
      <c r="N45" s="509"/>
      <c r="O45" s="509"/>
      <c r="P45" s="509"/>
    </row>
    <row r="46" spans="1:16" x14ac:dyDescent="0.25">
      <c r="B46" s="509"/>
      <c r="C46" s="509"/>
      <c r="D46" s="509"/>
      <c r="E46" s="509"/>
      <c r="F46" s="509"/>
      <c r="G46" s="509"/>
      <c r="H46" s="509"/>
      <c r="I46" s="509"/>
      <c r="J46" s="509"/>
      <c r="K46" s="509"/>
      <c r="L46" s="509"/>
      <c r="M46" s="509"/>
      <c r="N46" s="509"/>
      <c r="O46" s="509"/>
      <c r="P46" s="509"/>
    </row>
  </sheetData>
  <mergeCells count="3">
    <mergeCell ref="A1:E2"/>
    <mergeCell ref="F1:P2"/>
    <mergeCell ref="B42:P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F1" sqref="F1:P2"/>
    </sheetView>
  </sheetViews>
  <sheetFormatPr defaultRowHeight="15" x14ac:dyDescent="0.25"/>
  <sheetData>
    <row r="1" spans="1:16" x14ac:dyDescent="0.25">
      <c r="A1" s="495" t="s">
        <v>16</v>
      </c>
      <c r="B1" s="496"/>
      <c r="C1" s="496"/>
      <c r="D1" s="496"/>
      <c r="E1" s="497"/>
      <c r="F1" s="501" t="s">
        <v>149</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57.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x14ac:dyDescent="0.25">
      <c r="A4" s="1">
        <v>1</v>
      </c>
      <c r="B4" s="2"/>
      <c r="C4" s="3"/>
      <c r="D4" s="3"/>
      <c r="E4" s="4"/>
      <c r="F4" s="5"/>
      <c r="G4" s="8"/>
      <c r="H4" s="6"/>
      <c r="I4" s="6"/>
      <c r="J4" s="6"/>
      <c r="K4" s="6"/>
      <c r="L4" s="7"/>
      <c r="M4" s="3"/>
      <c r="N4" s="6"/>
      <c r="O4" s="6"/>
      <c r="P4" s="39" t="e">
        <f>+O4*$A$3/G4</f>
        <v>#DIV/0!</v>
      </c>
    </row>
    <row r="5" spans="1:16" x14ac:dyDescent="0.25">
      <c r="A5" s="11">
        <v>2</v>
      </c>
      <c r="B5" s="12"/>
      <c r="C5" s="13"/>
      <c r="D5" s="13"/>
      <c r="E5" s="14"/>
      <c r="F5" s="15"/>
      <c r="G5" s="17"/>
      <c r="H5" s="16"/>
      <c r="I5" s="16"/>
      <c r="J5" s="16"/>
      <c r="K5" s="16"/>
      <c r="L5" s="13"/>
      <c r="M5" s="13"/>
      <c r="N5" s="16"/>
      <c r="O5" s="16"/>
      <c r="P5" s="38" t="e">
        <f t="shared" ref="P5:P40" si="0">+O5*$A$3/G5</f>
        <v>#DIV/0!</v>
      </c>
    </row>
    <row r="6" spans="1:16" x14ac:dyDescent="0.25">
      <c r="A6" s="11">
        <v>3</v>
      </c>
      <c r="B6" s="12"/>
      <c r="C6" s="13"/>
      <c r="D6" s="13"/>
      <c r="E6" s="14"/>
      <c r="F6" s="15"/>
      <c r="G6" s="17"/>
      <c r="H6" s="16"/>
      <c r="I6" s="16"/>
      <c r="J6" s="16"/>
      <c r="K6" s="16"/>
      <c r="L6" s="18"/>
      <c r="M6" s="13"/>
      <c r="N6" s="16"/>
      <c r="O6" s="16"/>
      <c r="P6" s="38" t="e">
        <f t="shared" si="0"/>
        <v>#DIV/0!</v>
      </c>
    </row>
    <row r="7" spans="1:16" x14ac:dyDescent="0.25">
      <c r="A7" s="11">
        <v>4</v>
      </c>
      <c r="B7" s="12"/>
      <c r="C7" s="13"/>
      <c r="D7" s="13"/>
      <c r="E7" s="14"/>
      <c r="F7" s="15"/>
      <c r="G7" s="17"/>
      <c r="H7" s="16"/>
      <c r="I7" s="16"/>
      <c r="J7" s="16"/>
      <c r="K7" s="16"/>
      <c r="L7" s="13"/>
      <c r="M7" s="13"/>
      <c r="N7" s="16"/>
      <c r="O7" s="16"/>
      <c r="P7" s="38" t="e">
        <f t="shared" si="0"/>
        <v>#DIV/0!</v>
      </c>
    </row>
    <row r="8" spans="1:16" x14ac:dyDescent="0.25">
      <c r="A8" s="42">
        <v>5</v>
      </c>
      <c r="B8" s="43"/>
      <c r="C8" s="44"/>
      <c r="D8" s="44"/>
      <c r="E8" s="45"/>
      <c r="F8" s="46"/>
      <c r="G8" s="47"/>
      <c r="H8" s="48"/>
      <c r="I8" s="48"/>
      <c r="J8" s="48"/>
      <c r="K8" s="48"/>
      <c r="L8" s="49"/>
      <c r="M8" s="50"/>
      <c r="N8" s="48"/>
      <c r="O8" s="48"/>
      <c r="P8" s="51" t="e">
        <f t="shared" si="0"/>
        <v>#DIV/0!</v>
      </c>
    </row>
    <row r="9" spans="1:16" x14ac:dyDescent="0.25">
      <c r="A9" s="42">
        <v>6</v>
      </c>
      <c r="B9" s="43"/>
      <c r="C9" s="44"/>
      <c r="D9" s="44"/>
      <c r="E9" s="45"/>
      <c r="F9" s="46"/>
      <c r="G9" s="47"/>
      <c r="H9" s="48"/>
      <c r="I9" s="48"/>
      <c r="J9" s="48"/>
      <c r="K9" s="48"/>
      <c r="L9" s="49"/>
      <c r="M9" s="49"/>
      <c r="N9" s="48"/>
      <c r="O9" s="48"/>
      <c r="P9" s="51" t="e">
        <f t="shared" si="0"/>
        <v>#DIV/0!</v>
      </c>
    </row>
    <row r="10" spans="1:16" x14ac:dyDescent="0.25">
      <c r="A10" s="42">
        <v>7</v>
      </c>
      <c r="B10" s="43"/>
      <c r="C10" s="44"/>
      <c r="D10" s="44"/>
      <c r="E10" s="45"/>
      <c r="F10" s="46"/>
      <c r="G10" s="47"/>
      <c r="H10" s="48"/>
      <c r="I10" s="48"/>
      <c r="J10" s="48"/>
      <c r="K10" s="48"/>
      <c r="L10" s="44"/>
      <c r="M10" s="44"/>
      <c r="N10" s="48"/>
      <c r="O10" s="48"/>
      <c r="P10" s="51" t="e">
        <f t="shared" si="0"/>
        <v>#DIV/0!</v>
      </c>
    </row>
    <row r="11" spans="1:16" x14ac:dyDescent="0.25">
      <c r="A11" s="42">
        <v>8</v>
      </c>
      <c r="B11" s="43"/>
      <c r="C11" s="44"/>
      <c r="D11" s="44"/>
      <c r="E11" s="45"/>
      <c r="F11" s="46"/>
      <c r="G11" s="47"/>
      <c r="H11" s="48"/>
      <c r="I11" s="48"/>
      <c r="J11" s="48"/>
      <c r="K11" s="48"/>
      <c r="L11" s="44"/>
      <c r="M11" s="44"/>
      <c r="N11" s="48"/>
      <c r="O11" s="48"/>
      <c r="P11" s="51" t="e">
        <f t="shared" si="0"/>
        <v>#DIV/0!</v>
      </c>
    </row>
    <row r="12" spans="1:16" x14ac:dyDescent="0.25">
      <c r="A12" s="42">
        <v>9</v>
      </c>
      <c r="B12" s="43"/>
      <c r="C12" s="44"/>
      <c r="D12" s="44"/>
      <c r="E12" s="45"/>
      <c r="F12" s="46"/>
      <c r="G12" s="47"/>
      <c r="H12" s="48"/>
      <c r="I12" s="48"/>
      <c r="J12" s="48"/>
      <c r="K12" s="48"/>
      <c r="L12" s="44"/>
      <c r="M12" s="44"/>
      <c r="N12" s="48"/>
      <c r="O12" s="48"/>
      <c r="P12" s="51" t="e">
        <f t="shared" si="0"/>
        <v>#DIV/0!</v>
      </c>
    </row>
    <row r="13" spans="1:16" x14ac:dyDescent="0.25">
      <c r="A13" s="42">
        <v>10</v>
      </c>
      <c r="B13" s="43"/>
      <c r="C13" s="44"/>
      <c r="D13" s="44"/>
      <c r="E13" s="45"/>
      <c r="F13" s="46"/>
      <c r="G13" s="47"/>
      <c r="H13" s="48"/>
      <c r="I13" s="48"/>
      <c r="J13" s="48"/>
      <c r="K13" s="48"/>
      <c r="L13" s="44"/>
      <c r="M13" s="44"/>
      <c r="N13" s="48"/>
      <c r="O13" s="48"/>
      <c r="P13" s="51" t="e">
        <f t="shared" si="0"/>
        <v>#DIV/0!</v>
      </c>
    </row>
    <row r="14" spans="1:16" x14ac:dyDescent="0.25">
      <c r="A14" s="42">
        <v>11</v>
      </c>
      <c r="B14" s="43"/>
      <c r="C14" s="44"/>
      <c r="D14" s="44"/>
      <c r="E14" s="45"/>
      <c r="F14" s="46"/>
      <c r="G14" s="47"/>
      <c r="H14" s="48"/>
      <c r="I14" s="48"/>
      <c r="J14" s="48"/>
      <c r="K14" s="48"/>
      <c r="L14" s="44"/>
      <c r="M14" s="44"/>
      <c r="N14" s="48"/>
      <c r="O14" s="48"/>
      <c r="P14" s="51" t="e">
        <f t="shared" si="0"/>
        <v>#DIV/0!</v>
      </c>
    </row>
    <row r="15" spans="1:16" x14ac:dyDescent="0.25">
      <c r="A15" s="42">
        <v>12</v>
      </c>
      <c r="B15" s="43"/>
      <c r="C15" s="44"/>
      <c r="D15" s="44"/>
      <c r="E15" s="45"/>
      <c r="F15" s="46"/>
      <c r="G15" s="47"/>
      <c r="H15" s="48"/>
      <c r="I15" s="48"/>
      <c r="J15" s="48"/>
      <c r="K15" s="48"/>
      <c r="L15" s="44"/>
      <c r="M15" s="44"/>
      <c r="N15" s="48"/>
      <c r="O15" s="48"/>
      <c r="P15" s="51" t="e">
        <f t="shared" si="0"/>
        <v>#DIV/0!</v>
      </c>
    </row>
    <row r="16" spans="1:16" x14ac:dyDescent="0.25">
      <c r="A16" s="42">
        <v>13</v>
      </c>
      <c r="B16" s="53"/>
      <c r="C16" s="54"/>
      <c r="D16" s="54"/>
      <c r="E16" s="55"/>
      <c r="F16" s="46"/>
      <c r="G16" s="47"/>
      <c r="H16" s="48"/>
      <c r="I16" s="48"/>
      <c r="J16" s="48"/>
      <c r="K16" s="48"/>
      <c r="L16" s="44"/>
      <c r="M16" s="44"/>
      <c r="N16" s="48"/>
      <c r="O16" s="48"/>
      <c r="P16" s="51" t="e">
        <f t="shared" si="0"/>
        <v>#DIV/0!</v>
      </c>
    </row>
    <row r="17" spans="1:16" x14ac:dyDescent="0.25">
      <c r="A17" s="42">
        <v>14</v>
      </c>
      <c r="B17" s="53"/>
      <c r="C17" s="54"/>
      <c r="D17" s="54"/>
      <c r="E17" s="55"/>
      <c r="F17" s="46"/>
      <c r="G17" s="47"/>
      <c r="H17" s="48"/>
      <c r="I17" s="48"/>
      <c r="J17" s="48"/>
      <c r="K17" s="48"/>
      <c r="L17" s="44"/>
      <c r="M17" s="44"/>
      <c r="N17" s="48"/>
      <c r="O17" s="48"/>
      <c r="P17" s="51" t="e">
        <f t="shared" si="0"/>
        <v>#DIV/0!</v>
      </c>
    </row>
    <row r="18" spans="1:16" x14ac:dyDescent="0.25">
      <c r="A18" s="42">
        <v>15</v>
      </c>
      <c r="B18" s="53"/>
      <c r="C18" s="54"/>
      <c r="D18" s="54"/>
      <c r="E18" s="55"/>
      <c r="F18" s="46"/>
      <c r="G18" s="47"/>
      <c r="H18" s="48"/>
      <c r="I18" s="48"/>
      <c r="J18" s="48"/>
      <c r="K18" s="48"/>
      <c r="L18" s="44"/>
      <c r="M18" s="44"/>
      <c r="N18" s="48"/>
      <c r="O18" s="48"/>
      <c r="P18" s="51" t="e">
        <f t="shared" si="0"/>
        <v>#DIV/0!</v>
      </c>
    </row>
    <row r="19" spans="1:16" x14ac:dyDescent="0.25">
      <c r="A19" s="42">
        <v>16</v>
      </c>
      <c r="B19" s="53"/>
      <c r="C19" s="54"/>
      <c r="D19" s="54"/>
      <c r="E19" s="55"/>
      <c r="F19" s="46"/>
      <c r="G19" s="47"/>
      <c r="H19" s="48"/>
      <c r="I19" s="48"/>
      <c r="J19" s="48"/>
      <c r="K19" s="48"/>
      <c r="L19" s="44"/>
      <c r="M19" s="44"/>
      <c r="N19" s="48"/>
      <c r="O19" s="48"/>
      <c r="P19" s="51" t="e">
        <f t="shared" si="0"/>
        <v>#DIV/0!</v>
      </c>
    </row>
    <row r="20" spans="1:16" x14ac:dyDescent="0.25">
      <c r="A20" s="42">
        <v>17</v>
      </c>
      <c r="B20" s="53"/>
      <c r="C20" s="54"/>
      <c r="D20" s="54"/>
      <c r="E20" s="55"/>
      <c r="F20" s="46"/>
      <c r="G20" s="47"/>
      <c r="H20" s="48"/>
      <c r="I20" s="48"/>
      <c r="J20" s="48"/>
      <c r="K20" s="48"/>
      <c r="L20" s="44"/>
      <c r="M20" s="44"/>
      <c r="N20" s="48"/>
      <c r="O20" s="48"/>
      <c r="P20" s="51" t="e">
        <f t="shared" si="0"/>
        <v>#DIV/0!</v>
      </c>
    </row>
    <row r="21" spans="1:16" x14ac:dyDescent="0.25">
      <c r="A21" s="42">
        <v>18</v>
      </c>
      <c r="B21" s="53"/>
      <c r="C21" s="54"/>
      <c r="D21" s="54"/>
      <c r="E21" s="55"/>
      <c r="F21" s="46"/>
      <c r="G21" s="47"/>
      <c r="H21" s="48"/>
      <c r="I21" s="48"/>
      <c r="J21" s="48"/>
      <c r="K21" s="48"/>
      <c r="L21" s="44"/>
      <c r="M21" s="44"/>
      <c r="N21" s="48"/>
      <c r="O21" s="48"/>
      <c r="P21" s="51" t="e">
        <f t="shared" si="0"/>
        <v>#DIV/0!</v>
      </c>
    </row>
    <row r="22" spans="1:16" x14ac:dyDescent="0.25">
      <c r="A22" s="11">
        <v>19</v>
      </c>
      <c r="B22" s="19"/>
      <c r="C22" s="20"/>
      <c r="D22" s="20"/>
      <c r="E22" s="21"/>
      <c r="F22" s="15"/>
      <c r="G22" s="17"/>
      <c r="H22" s="16"/>
      <c r="I22" s="16"/>
      <c r="J22" s="16"/>
      <c r="K22" s="16"/>
      <c r="L22" s="13"/>
      <c r="M22" s="13"/>
      <c r="N22" s="16"/>
      <c r="O22" s="16"/>
      <c r="P22" s="38" t="e">
        <f t="shared" si="0"/>
        <v>#DIV/0!</v>
      </c>
    </row>
    <row r="23" spans="1:16" x14ac:dyDescent="0.25">
      <c r="A23" s="11">
        <v>20</v>
      </c>
      <c r="B23" s="19"/>
      <c r="C23" s="20"/>
      <c r="D23" s="20"/>
      <c r="E23" s="21"/>
      <c r="F23" s="15"/>
      <c r="G23" s="17"/>
      <c r="H23" s="16"/>
      <c r="I23" s="16"/>
      <c r="J23" s="16"/>
      <c r="K23" s="16"/>
      <c r="L23" s="13"/>
      <c r="M23" s="13"/>
      <c r="N23" s="16"/>
      <c r="O23" s="16"/>
      <c r="P23" s="38" t="e">
        <f t="shared" si="0"/>
        <v>#DIV/0!</v>
      </c>
    </row>
    <row r="24" spans="1:16" x14ac:dyDescent="0.25">
      <c r="A24" s="11">
        <v>21</v>
      </c>
      <c r="B24" s="19"/>
      <c r="C24" s="20"/>
      <c r="D24" s="20"/>
      <c r="E24" s="21"/>
      <c r="F24" s="15"/>
      <c r="G24" s="17"/>
      <c r="H24" s="16"/>
      <c r="I24" s="16"/>
      <c r="J24" s="16"/>
      <c r="K24" s="16"/>
      <c r="L24" s="13"/>
      <c r="M24" s="13"/>
      <c r="N24" s="16"/>
      <c r="O24" s="16"/>
      <c r="P24" s="38" t="e">
        <f t="shared" si="0"/>
        <v>#DIV/0!</v>
      </c>
    </row>
    <row r="25" spans="1:16" x14ac:dyDescent="0.25">
      <c r="A25" s="11">
        <v>22</v>
      </c>
      <c r="B25" s="19"/>
      <c r="C25" s="20"/>
      <c r="D25" s="20"/>
      <c r="E25" s="21"/>
      <c r="F25" s="15"/>
      <c r="G25" s="17"/>
      <c r="H25" s="16"/>
      <c r="I25" s="16"/>
      <c r="J25" s="16"/>
      <c r="K25" s="16"/>
      <c r="L25" s="13"/>
      <c r="M25" s="13"/>
      <c r="N25" s="16"/>
      <c r="O25" s="16"/>
      <c r="P25" s="38" t="e">
        <f t="shared" si="0"/>
        <v>#DIV/0!</v>
      </c>
    </row>
    <row r="26" spans="1:16" x14ac:dyDescent="0.25">
      <c r="A26" s="11">
        <v>23</v>
      </c>
      <c r="B26" s="12"/>
      <c r="C26" s="13"/>
      <c r="D26" s="13"/>
      <c r="E26" s="14"/>
      <c r="F26" s="15"/>
      <c r="G26" s="17"/>
      <c r="H26" s="16"/>
      <c r="I26" s="16"/>
      <c r="J26" s="16"/>
      <c r="K26" s="16"/>
      <c r="L26" s="18"/>
      <c r="M26" s="18"/>
      <c r="N26" s="16"/>
      <c r="O26" s="16"/>
      <c r="P26" s="38" t="e">
        <f t="shared" si="0"/>
        <v>#DIV/0!</v>
      </c>
    </row>
    <row r="27" spans="1:16" x14ac:dyDescent="0.25">
      <c r="A27" s="11">
        <v>24</v>
      </c>
      <c r="B27" s="19"/>
      <c r="C27" s="20"/>
      <c r="D27" s="20"/>
      <c r="E27" s="21"/>
      <c r="F27" s="15"/>
      <c r="G27" s="17"/>
      <c r="H27" s="16"/>
      <c r="I27" s="16"/>
      <c r="J27" s="16"/>
      <c r="K27" s="16"/>
      <c r="L27" s="13"/>
      <c r="M27" s="13"/>
      <c r="N27" s="16"/>
      <c r="O27" s="16"/>
      <c r="P27" s="38" t="e">
        <f t="shared" si="0"/>
        <v>#DIV/0!</v>
      </c>
    </row>
    <row r="28" spans="1:16" x14ac:dyDescent="0.25">
      <c r="A28" s="11">
        <v>25</v>
      </c>
      <c r="B28" s="19"/>
      <c r="C28" s="20"/>
      <c r="D28" s="20"/>
      <c r="E28" s="21"/>
      <c r="F28" s="15"/>
      <c r="G28" s="17"/>
      <c r="H28" s="16"/>
      <c r="I28" s="16"/>
      <c r="J28" s="16"/>
      <c r="K28" s="16"/>
      <c r="L28" s="18"/>
      <c r="M28" s="13"/>
      <c r="N28" s="16"/>
      <c r="O28" s="16"/>
      <c r="P28" s="38" t="e">
        <f t="shared" si="0"/>
        <v>#DIV/0!</v>
      </c>
    </row>
    <row r="29" spans="1:16" x14ac:dyDescent="0.25">
      <c r="A29" s="11">
        <v>26</v>
      </c>
      <c r="B29" s="19"/>
      <c r="C29" s="20"/>
      <c r="D29" s="20"/>
      <c r="E29" s="21"/>
      <c r="F29" s="15"/>
      <c r="G29" s="17"/>
      <c r="H29" s="16"/>
      <c r="I29" s="16"/>
      <c r="J29" s="16"/>
      <c r="K29" s="16"/>
      <c r="L29" s="13"/>
      <c r="M29" s="13"/>
      <c r="N29" s="16"/>
      <c r="O29" s="16"/>
      <c r="P29" s="38" t="e">
        <f t="shared" si="0"/>
        <v>#DIV/0!</v>
      </c>
    </row>
    <row r="30" spans="1:16" x14ac:dyDescent="0.25">
      <c r="A30" s="11">
        <v>27</v>
      </c>
      <c r="B30" s="19"/>
      <c r="C30" s="20"/>
      <c r="D30" s="20"/>
      <c r="E30" s="21"/>
      <c r="F30" s="15"/>
      <c r="G30" s="17"/>
      <c r="H30" s="16"/>
      <c r="I30" s="16"/>
      <c r="J30" s="16"/>
      <c r="K30" s="16"/>
      <c r="L30" s="13"/>
      <c r="M30" s="13"/>
      <c r="N30" s="16"/>
      <c r="O30" s="16"/>
      <c r="P30" s="38" t="e">
        <f t="shared" si="0"/>
        <v>#DIV/0!</v>
      </c>
    </row>
    <row r="31" spans="1:16" x14ac:dyDescent="0.25">
      <c r="A31" s="11">
        <v>28</v>
      </c>
      <c r="B31" s="19"/>
      <c r="C31" s="20"/>
      <c r="D31" s="20"/>
      <c r="E31" s="21"/>
      <c r="F31" s="15"/>
      <c r="G31" s="17"/>
      <c r="H31" s="16"/>
      <c r="I31" s="16"/>
      <c r="J31" s="16"/>
      <c r="K31" s="16"/>
      <c r="L31" s="13"/>
      <c r="M31" s="13"/>
      <c r="N31" s="16"/>
      <c r="O31" s="16"/>
      <c r="P31" s="38" t="e">
        <f t="shared" si="0"/>
        <v>#DIV/0!</v>
      </c>
    </row>
    <row r="32" spans="1:16" x14ac:dyDescent="0.25">
      <c r="A32" s="11">
        <v>29</v>
      </c>
      <c r="B32" s="19"/>
      <c r="C32" s="20"/>
      <c r="D32" s="20"/>
      <c r="E32" s="21"/>
      <c r="F32" s="15"/>
      <c r="G32" s="17"/>
      <c r="H32" s="16"/>
      <c r="I32" s="16"/>
      <c r="J32" s="16"/>
      <c r="K32" s="16"/>
      <c r="L32" s="13"/>
      <c r="M32" s="13"/>
      <c r="N32" s="16"/>
      <c r="O32" s="16"/>
      <c r="P32" s="38" t="e">
        <f t="shared" si="0"/>
        <v>#DIV/0!</v>
      </c>
    </row>
    <row r="33" spans="1:16" x14ac:dyDescent="0.25">
      <c r="A33" s="11">
        <v>30</v>
      </c>
      <c r="B33" s="19"/>
      <c r="C33" s="20"/>
      <c r="D33" s="20"/>
      <c r="E33" s="21"/>
      <c r="F33" s="15"/>
      <c r="G33" s="17"/>
      <c r="H33" s="16"/>
      <c r="I33" s="16"/>
      <c r="J33" s="16"/>
      <c r="K33" s="16"/>
      <c r="L33" s="13"/>
      <c r="M33" s="13"/>
      <c r="N33" s="16"/>
      <c r="O33" s="16"/>
      <c r="P33" s="38" t="e">
        <f t="shared" si="0"/>
        <v>#DIV/0!</v>
      </c>
    </row>
    <row r="34" spans="1:16" x14ac:dyDescent="0.25">
      <c r="A34" s="11">
        <v>31</v>
      </c>
      <c r="B34" s="19"/>
      <c r="C34" s="20"/>
      <c r="D34" s="20"/>
      <c r="E34" s="21"/>
      <c r="F34" s="15"/>
      <c r="G34" s="17"/>
      <c r="H34" s="16"/>
      <c r="I34" s="16"/>
      <c r="J34" s="16"/>
      <c r="K34" s="16"/>
      <c r="L34" s="13"/>
      <c r="M34" s="13"/>
      <c r="N34" s="16"/>
      <c r="O34" s="16"/>
      <c r="P34" s="38" t="e">
        <f t="shared" si="0"/>
        <v>#DIV/0!</v>
      </c>
    </row>
    <row r="35" spans="1:16" x14ac:dyDescent="0.25">
      <c r="A35" s="11">
        <v>32</v>
      </c>
      <c r="B35" s="19"/>
      <c r="C35" s="20"/>
      <c r="D35" s="20"/>
      <c r="E35" s="21"/>
      <c r="F35" s="15"/>
      <c r="G35" s="17"/>
      <c r="H35" s="16"/>
      <c r="I35" s="16"/>
      <c r="J35" s="16"/>
      <c r="K35" s="16"/>
      <c r="L35" s="13"/>
      <c r="M35" s="13"/>
      <c r="N35" s="16"/>
      <c r="O35" s="16"/>
      <c r="P35" s="38" t="e">
        <f t="shared" si="0"/>
        <v>#DIV/0!</v>
      </c>
    </row>
    <row r="36" spans="1:16" x14ac:dyDescent="0.25">
      <c r="A36" s="11">
        <v>33</v>
      </c>
      <c r="B36" s="19"/>
      <c r="C36" s="20"/>
      <c r="D36" s="20"/>
      <c r="E36" s="21"/>
      <c r="F36" s="15"/>
      <c r="G36" s="17"/>
      <c r="H36" s="16"/>
      <c r="I36" s="16"/>
      <c r="J36" s="16"/>
      <c r="K36" s="16"/>
      <c r="L36" s="13"/>
      <c r="M36" s="13"/>
      <c r="N36" s="16"/>
      <c r="O36" s="16"/>
      <c r="P36" s="38" t="e">
        <f t="shared" si="0"/>
        <v>#DIV/0!</v>
      </c>
    </row>
    <row r="37" spans="1:16" x14ac:dyDescent="0.25">
      <c r="A37" s="11">
        <v>34</v>
      </c>
      <c r="B37" s="19"/>
      <c r="C37" s="20"/>
      <c r="D37" s="20"/>
      <c r="E37" s="21"/>
      <c r="F37" s="15"/>
      <c r="G37" s="17"/>
      <c r="H37" s="16"/>
      <c r="I37" s="16"/>
      <c r="J37" s="16"/>
      <c r="K37" s="16"/>
      <c r="L37" s="13"/>
      <c r="M37" s="13"/>
      <c r="N37" s="16"/>
      <c r="O37" s="16"/>
      <c r="P37" s="38" t="e">
        <f t="shared" si="0"/>
        <v>#DIV/0!</v>
      </c>
    </row>
    <row r="38" spans="1:16" x14ac:dyDescent="0.25">
      <c r="A38" s="11">
        <v>35</v>
      </c>
      <c r="B38" s="19"/>
      <c r="C38" s="20"/>
      <c r="D38" s="20"/>
      <c r="E38" s="21"/>
      <c r="F38" s="15"/>
      <c r="G38" s="17"/>
      <c r="H38" s="16"/>
      <c r="I38" s="16"/>
      <c r="J38" s="16"/>
      <c r="K38" s="16"/>
      <c r="L38" s="13"/>
      <c r="M38" s="13"/>
      <c r="N38" s="16"/>
      <c r="O38" s="16"/>
      <c r="P38" s="38" t="e">
        <f t="shared" si="0"/>
        <v>#DIV/0!</v>
      </c>
    </row>
    <row r="39" spans="1:16" x14ac:dyDescent="0.25">
      <c r="A39" s="11">
        <v>36</v>
      </c>
      <c r="B39" s="19"/>
      <c r="C39" s="20"/>
      <c r="D39" s="20"/>
      <c r="E39" s="21"/>
      <c r="F39" s="15"/>
      <c r="G39" s="17"/>
      <c r="H39" s="16"/>
      <c r="I39" s="16"/>
      <c r="J39" s="16"/>
      <c r="K39" s="16"/>
      <c r="L39" s="13"/>
      <c r="M39" s="13"/>
      <c r="N39" s="16"/>
      <c r="O39" s="16"/>
      <c r="P39" s="38" t="e">
        <f t="shared" si="0"/>
        <v>#DIV/0!</v>
      </c>
    </row>
    <row r="40" spans="1:16" ht="15.75" thickBot="1" x14ac:dyDescent="0.3">
      <c r="A40" s="22">
        <v>37</v>
      </c>
      <c r="B40" s="23"/>
      <c r="C40" s="24"/>
      <c r="D40" s="24"/>
      <c r="E40" s="25"/>
      <c r="F40" s="26"/>
      <c r="G40" s="28"/>
      <c r="H40" s="27"/>
      <c r="I40" s="27"/>
      <c r="J40" s="27"/>
      <c r="K40" s="27"/>
      <c r="L40" s="24"/>
      <c r="M40" s="24"/>
      <c r="N40" s="27"/>
      <c r="O40" s="27"/>
      <c r="P40" s="40" t="e">
        <f t="shared" si="0"/>
        <v>#DIV/0!</v>
      </c>
    </row>
    <row r="41" spans="1:16" ht="15.75" thickBot="1" x14ac:dyDescent="0.3">
      <c r="F41" s="30"/>
      <c r="G41" s="30"/>
      <c r="H41" s="30"/>
      <c r="I41" s="30"/>
      <c r="J41" s="30"/>
      <c r="K41" s="30"/>
      <c r="N41" s="30"/>
      <c r="O41" s="30"/>
      <c r="P41" s="31"/>
    </row>
    <row r="42" spans="1:16" ht="19.5" thickBot="1" x14ac:dyDescent="0.3">
      <c r="B42" s="510" t="s">
        <v>17</v>
      </c>
      <c r="C42" s="511"/>
      <c r="D42" s="511"/>
      <c r="E42" s="512"/>
      <c r="F42" s="30"/>
      <c r="G42" s="30"/>
      <c r="H42" s="30"/>
      <c r="I42" s="30"/>
      <c r="J42" s="30"/>
      <c r="K42" s="30"/>
      <c r="N42" s="30"/>
      <c r="O42" s="30"/>
      <c r="P42" s="31"/>
    </row>
  </sheetData>
  <mergeCells count="3">
    <mergeCell ref="A1:E2"/>
    <mergeCell ref="F1:P2"/>
    <mergeCell ref="B42:E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E6" sqref="E6"/>
    </sheetView>
  </sheetViews>
  <sheetFormatPr defaultRowHeight="15" x14ac:dyDescent="0.25"/>
  <cols>
    <col min="1" max="1" width="9.140625" style="144"/>
    <col min="2" max="2" width="14.28515625" style="144" customWidth="1"/>
    <col min="3" max="3" width="21.5703125" style="144" bestFit="1" customWidth="1"/>
    <col min="4" max="4" width="23" style="144" bestFit="1" customWidth="1"/>
    <col min="5" max="5" width="26.140625" style="144" bestFit="1" customWidth="1"/>
    <col min="6" max="16384" width="9.140625" style="144"/>
  </cols>
  <sheetData>
    <row r="1" spans="1:16" x14ac:dyDescent="0.25">
      <c r="A1" s="495" t="s">
        <v>16</v>
      </c>
      <c r="B1" s="496"/>
      <c r="C1" s="496"/>
      <c r="D1" s="496"/>
      <c r="E1" s="497"/>
      <c r="F1" s="513" t="s">
        <v>150</v>
      </c>
      <c r="G1" s="514"/>
      <c r="H1" s="515"/>
      <c r="I1" s="515"/>
      <c r="J1" s="515"/>
      <c r="K1" s="515"/>
      <c r="L1" s="515"/>
      <c r="M1" s="515"/>
      <c r="N1" s="515"/>
      <c r="O1" s="515"/>
      <c r="P1" s="516"/>
    </row>
    <row r="2" spans="1:16" ht="15.75" thickBot="1" x14ac:dyDescent="0.3">
      <c r="A2" s="498"/>
      <c r="B2" s="499"/>
      <c r="C2" s="499"/>
      <c r="D2" s="499"/>
      <c r="E2" s="500"/>
      <c r="F2" s="517"/>
      <c r="G2" s="518"/>
      <c r="H2" s="519"/>
      <c r="I2" s="519"/>
      <c r="J2" s="519"/>
      <c r="K2" s="519"/>
      <c r="L2" s="519"/>
      <c r="M2" s="519"/>
      <c r="N2" s="519"/>
      <c r="O2" s="519"/>
      <c r="P2" s="520"/>
    </row>
    <row r="3" spans="1:16" ht="45.75" thickBot="1" x14ac:dyDescent="0.3">
      <c r="A3" s="41">
        <v>35</v>
      </c>
      <c r="B3" s="188" t="s">
        <v>0</v>
      </c>
      <c r="C3" s="189" t="s">
        <v>1</v>
      </c>
      <c r="D3" s="189" t="s">
        <v>2</v>
      </c>
      <c r="E3" s="190" t="s">
        <v>3</v>
      </c>
      <c r="F3" s="145" t="s">
        <v>5</v>
      </c>
      <c r="G3" s="146" t="s">
        <v>12</v>
      </c>
      <c r="H3" s="146" t="s">
        <v>6</v>
      </c>
      <c r="I3" s="146" t="s">
        <v>7</v>
      </c>
      <c r="J3" s="146" t="s">
        <v>8</v>
      </c>
      <c r="K3" s="146" t="s">
        <v>9</v>
      </c>
      <c r="L3" s="146" t="s">
        <v>10</v>
      </c>
      <c r="M3" s="146" t="s">
        <v>11</v>
      </c>
      <c r="N3" s="146" t="s">
        <v>13</v>
      </c>
      <c r="O3" s="146" t="s">
        <v>14</v>
      </c>
      <c r="P3" s="201" t="s">
        <v>15</v>
      </c>
    </row>
    <row r="4" spans="1:16" x14ac:dyDescent="0.25">
      <c r="A4" s="147">
        <v>2</v>
      </c>
      <c r="B4" s="148" t="s">
        <v>79</v>
      </c>
      <c r="C4" s="149" t="s">
        <v>26</v>
      </c>
      <c r="D4" s="149" t="s">
        <v>27</v>
      </c>
      <c r="E4" s="150" t="s">
        <v>28</v>
      </c>
      <c r="F4" s="151">
        <v>2</v>
      </c>
      <c r="G4" s="152">
        <v>24</v>
      </c>
      <c r="H4" s="153"/>
      <c r="I4" s="153">
        <v>36.799999999999997</v>
      </c>
      <c r="J4" s="153">
        <v>0</v>
      </c>
      <c r="K4" s="153">
        <v>0</v>
      </c>
      <c r="L4" s="154">
        <v>0.18541666666666667</v>
      </c>
      <c r="M4" s="149"/>
      <c r="N4" s="153">
        <v>36.799999999999997</v>
      </c>
      <c r="O4" s="153">
        <v>3</v>
      </c>
      <c r="P4" s="200">
        <f t="shared" ref="P4:P40" si="0">+O4*$A$3/G4</f>
        <v>4.375</v>
      </c>
    </row>
    <row r="5" spans="1:16" x14ac:dyDescent="0.25">
      <c r="A5" s="155">
        <v>3</v>
      </c>
      <c r="B5" s="156" t="s">
        <v>80</v>
      </c>
      <c r="C5" s="157" t="s">
        <v>29</v>
      </c>
      <c r="D5" s="157" t="s">
        <v>30</v>
      </c>
      <c r="E5" s="158" t="s">
        <v>31</v>
      </c>
      <c r="F5" s="159">
        <v>1</v>
      </c>
      <c r="G5" s="160">
        <v>24</v>
      </c>
      <c r="H5" s="161"/>
      <c r="I5" s="161">
        <v>36</v>
      </c>
      <c r="J5" s="161">
        <v>0</v>
      </c>
      <c r="K5" s="161">
        <v>0</v>
      </c>
      <c r="L5" s="166">
        <v>0.18263888888888891</v>
      </c>
      <c r="M5" s="162">
        <v>0</v>
      </c>
      <c r="N5" s="161">
        <v>36</v>
      </c>
      <c r="O5" s="161">
        <v>6</v>
      </c>
      <c r="P5" s="200">
        <f t="shared" si="0"/>
        <v>8.75</v>
      </c>
    </row>
    <row r="6" spans="1:16" x14ac:dyDescent="0.25">
      <c r="A6" s="155">
        <v>22</v>
      </c>
      <c r="B6" s="164"/>
      <c r="C6" s="162" t="s">
        <v>89</v>
      </c>
      <c r="D6" s="162" t="s">
        <v>94</v>
      </c>
      <c r="E6" s="165" t="s">
        <v>90</v>
      </c>
      <c r="F6" s="159">
        <v>1</v>
      </c>
      <c r="G6" s="160">
        <v>24</v>
      </c>
      <c r="H6" s="161"/>
      <c r="I6" s="161">
        <v>48</v>
      </c>
      <c r="J6" s="161">
        <v>4</v>
      </c>
      <c r="K6" s="161">
        <v>0</v>
      </c>
      <c r="L6" s="166">
        <v>0.18124999999999999</v>
      </c>
      <c r="M6" s="162">
        <v>0</v>
      </c>
      <c r="N6" s="161">
        <v>52</v>
      </c>
      <c r="O6" s="161">
        <v>9</v>
      </c>
      <c r="P6" s="200">
        <f t="shared" si="0"/>
        <v>13.125</v>
      </c>
    </row>
    <row r="7" spans="1:16" x14ac:dyDescent="0.25">
      <c r="A7" s="155">
        <v>25</v>
      </c>
      <c r="B7" s="164"/>
      <c r="C7" s="162" t="s">
        <v>98</v>
      </c>
      <c r="D7" s="162" t="s">
        <v>99</v>
      </c>
      <c r="E7" s="165" t="s">
        <v>100</v>
      </c>
      <c r="F7" s="159">
        <v>2</v>
      </c>
      <c r="G7" s="160">
        <v>24</v>
      </c>
      <c r="H7" s="161"/>
      <c r="I7" s="161">
        <v>37.799999999999997</v>
      </c>
      <c r="J7" s="161">
        <v>12</v>
      </c>
      <c r="K7" s="161">
        <v>20</v>
      </c>
      <c r="L7" s="166">
        <v>0.19375000000000001</v>
      </c>
      <c r="M7" s="162"/>
      <c r="N7" s="161">
        <v>69.8</v>
      </c>
      <c r="O7" s="161">
        <v>11</v>
      </c>
      <c r="P7" s="200">
        <f t="shared" si="0"/>
        <v>16.041666666666668</v>
      </c>
    </row>
    <row r="8" spans="1:16" x14ac:dyDescent="0.25">
      <c r="A8" s="155">
        <v>23</v>
      </c>
      <c r="B8" s="164"/>
      <c r="C8" s="162" t="s">
        <v>91</v>
      </c>
      <c r="D8" s="162" t="s">
        <v>92</v>
      </c>
      <c r="E8" s="165" t="s">
        <v>93</v>
      </c>
      <c r="F8" s="159">
        <v>1</v>
      </c>
      <c r="G8" s="160">
        <v>24</v>
      </c>
      <c r="H8" s="161"/>
      <c r="I8" s="161">
        <v>36.5</v>
      </c>
      <c r="J8" s="161">
        <v>4</v>
      </c>
      <c r="K8" s="161">
        <v>20</v>
      </c>
      <c r="L8" s="166">
        <v>0.21041666666666667</v>
      </c>
      <c r="M8" s="192">
        <v>9.5</v>
      </c>
      <c r="N8" s="161">
        <v>69.7</v>
      </c>
      <c r="O8" s="161">
        <v>12</v>
      </c>
      <c r="P8" s="200">
        <f t="shared" si="0"/>
        <v>17.5</v>
      </c>
    </row>
    <row r="9" spans="1:16" x14ac:dyDescent="0.25">
      <c r="A9" s="167">
        <v>10</v>
      </c>
      <c r="B9" s="173" t="s">
        <v>77</v>
      </c>
      <c r="C9" s="174" t="s">
        <v>47</v>
      </c>
      <c r="D9" s="174" t="s">
        <v>48</v>
      </c>
      <c r="E9" s="175" t="s">
        <v>49</v>
      </c>
      <c r="F9" s="168">
        <v>1</v>
      </c>
      <c r="G9" s="169">
        <v>24</v>
      </c>
      <c r="H9" s="170"/>
      <c r="I9" s="170">
        <v>44</v>
      </c>
      <c r="J9" s="170">
        <v>0</v>
      </c>
      <c r="K9" s="170"/>
      <c r="L9" s="174"/>
      <c r="M9" s="174"/>
      <c r="N9" s="170">
        <v>87.2</v>
      </c>
      <c r="O9" s="170">
        <v>15</v>
      </c>
      <c r="P9" s="202">
        <f t="shared" si="0"/>
        <v>21.875</v>
      </c>
    </row>
    <row r="10" spans="1:16" x14ac:dyDescent="0.25">
      <c r="A10" s="167">
        <v>6</v>
      </c>
      <c r="B10" s="173" t="s">
        <v>83</v>
      </c>
      <c r="C10" s="174" t="s">
        <v>38</v>
      </c>
      <c r="D10" s="174" t="s">
        <v>39</v>
      </c>
      <c r="E10" s="175" t="s">
        <v>31</v>
      </c>
      <c r="F10" s="168">
        <v>2</v>
      </c>
      <c r="G10" s="169">
        <v>24</v>
      </c>
      <c r="H10" s="170"/>
      <c r="I10" s="170">
        <v>38.5</v>
      </c>
      <c r="J10" s="194" t="s">
        <v>97</v>
      </c>
      <c r="K10" s="170"/>
      <c r="L10" s="171"/>
      <c r="M10" s="171"/>
      <c r="N10" s="170"/>
      <c r="O10" s="170">
        <v>24</v>
      </c>
      <c r="P10" s="202">
        <f t="shared" si="0"/>
        <v>35</v>
      </c>
    </row>
    <row r="11" spans="1:16" x14ac:dyDescent="0.25">
      <c r="A11" s="155">
        <v>19</v>
      </c>
      <c r="B11" s="164"/>
      <c r="C11" s="174" t="s">
        <v>66</v>
      </c>
      <c r="D11" s="174" t="s">
        <v>67</v>
      </c>
      <c r="E11" s="175"/>
      <c r="F11" s="159">
        <v>2</v>
      </c>
      <c r="G11" s="160">
        <v>24</v>
      </c>
      <c r="H11" s="161"/>
      <c r="I11" s="161">
        <v>44</v>
      </c>
      <c r="J11" s="161">
        <v>0</v>
      </c>
      <c r="K11" s="193" t="s">
        <v>101</v>
      </c>
      <c r="L11" s="162"/>
      <c r="M11" s="162"/>
      <c r="N11" s="161"/>
      <c r="O11" s="161">
        <v>24</v>
      </c>
      <c r="P11" s="200">
        <f t="shared" si="0"/>
        <v>35</v>
      </c>
    </row>
    <row r="12" spans="1:16" x14ac:dyDescent="0.25">
      <c r="A12" s="155">
        <v>24</v>
      </c>
      <c r="B12" s="164"/>
      <c r="C12" s="162" t="s">
        <v>23</v>
      </c>
      <c r="D12" s="162" t="s">
        <v>95</v>
      </c>
      <c r="E12" s="165" t="s">
        <v>96</v>
      </c>
      <c r="F12" s="159">
        <v>1</v>
      </c>
      <c r="G12" s="160">
        <v>24</v>
      </c>
      <c r="H12" s="161"/>
      <c r="I12" s="161">
        <v>42.5</v>
      </c>
      <c r="J12" s="161">
        <v>33</v>
      </c>
      <c r="K12" s="193" t="s">
        <v>97</v>
      </c>
      <c r="L12" s="162"/>
      <c r="M12" s="162"/>
      <c r="N12" s="161"/>
      <c r="O12" s="161">
        <v>24</v>
      </c>
      <c r="P12" s="200">
        <f t="shared" si="0"/>
        <v>35</v>
      </c>
    </row>
    <row r="13" spans="1:16" x14ac:dyDescent="0.25">
      <c r="A13" s="155"/>
      <c r="B13" s="164"/>
      <c r="C13" s="162"/>
      <c r="D13" s="162"/>
      <c r="E13" s="165"/>
      <c r="F13" s="159"/>
      <c r="G13" s="160"/>
      <c r="H13" s="161"/>
      <c r="I13" s="161"/>
      <c r="J13" s="161"/>
      <c r="K13" s="161"/>
      <c r="L13" s="166"/>
      <c r="M13" s="162"/>
      <c r="N13" s="161"/>
      <c r="O13" s="161"/>
      <c r="P13" s="200" t="e">
        <f t="shared" si="0"/>
        <v>#DIV/0!</v>
      </c>
    </row>
    <row r="14" spans="1:16" x14ac:dyDescent="0.25">
      <c r="A14" s="155"/>
      <c r="B14" s="164"/>
      <c r="C14" s="157"/>
      <c r="D14" s="157"/>
      <c r="E14" s="158"/>
      <c r="F14" s="159"/>
      <c r="G14" s="160"/>
      <c r="H14" s="161"/>
      <c r="I14" s="161"/>
      <c r="J14" s="161"/>
      <c r="K14" s="161"/>
      <c r="L14" s="162"/>
      <c r="M14" s="162"/>
      <c r="N14" s="161"/>
      <c r="O14" s="161"/>
      <c r="P14" s="200" t="e">
        <f t="shared" si="0"/>
        <v>#DIV/0!</v>
      </c>
    </row>
    <row r="15" spans="1:16" x14ac:dyDescent="0.25">
      <c r="A15" s="167"/>
      <c r="B15" s="164"/>
      <c r="C15" s="162"/>
      <c r="D15" s="162"/>
      <c r="E15" s="165"/>
      <c r="F15" s="168"/>
      <c r="G15" s="169"/>
      <c r="H15" s="170"/>
      <c r="I15" s="170"/>
      <c r="J15" s="170"/>
      <c r="K15" s="170"/>
      <c r="L15" s="171"/>
      <c r="M15" s="172"/>
      <c r="N15" s="170"/>
      <c r="O15" s="170"/>
      <c r="P15" s="202" t="e">
        <f t="shared" si="0"/>
        <v>#DIV/0!</v>
      </c>
    </row>
    <row r="16" spans="1:16" x14ac:dyDescent="0.25">
      <c r="A16" s="167"/>
      <c r="B16" s="191"/>
      <c r="C16" s="174"/>
      <c r="D16" s="174"/>
      <c r="E16" s="175"/>
      <c r="F16" s="168"/>
      <c r="G16" s="169"/>
      <c r="H16" s="170"/>
      <c r="I16" s="170"/>
      <c r="J16" s="170"/>
      <c r="K16" s="170"/>
      <c r="L16" s="174"/>
      <c r="M16" s="174"/>
      <c r="N16" s="170"/>
      <c r="O16" s="170"/>
      <c r="P16" s="202" t="e">
        <f t="shared" si="0"/>
        <v>#DIV/0!</v>
      </c>
    </row>
    <row r="17" spans="1:16" x14ac:dyDescent="0.25">
      <c r="A17" s="167"/>
      <c r="B17" s="191"/>
      <c r="C17" s="174"/>
      <c r="D17" s="174"/>
      <c r="E17" s="175"/>
      <c r="F17" s="168"/>
      <c r="G17" s="169"/>
      <c r="H17" s="170"/>
      <c r="I17" s="170"/>
      <c r="J17" s="170"/>
      <c r="K17" s="170"/>
      <c r="L17" s="174"/>
      <c r="M17" s="174"/>
      <c r="N17" s="170"/>
      <c r="O17" s="170"/>
      <c r="P17" s="202" t="e">
        <f t="shared" si="0"/>
        <v>#DIV/0!</v>
      </c>
    </row>
    <row r="18" spans="1:16" x14ac:dyDescent="0.25">
      <c r="A18" s="167"/>
      <c r="B18" s="191"/>
      <c r="C18" s="174"/>
      <c r="D18" s="174"/>
      <c r="E18" s="175"/>
      <c r="F18" s="168"/>
      <c r="G18" s="169"/>
      <c r="H18" s="170"/>
      <c r="I18" s="170"/>
      <c r="J18" s="170"/>
      <c r="K18" s="170"/>
      <c r="L18" s="174"/>
      <c r="M18" s="174"/>
      <c r="N18" s="170"/>
      <c r="O18" s="170"/>
      <c r="P18" s="202" t="e">
        <f t="shared" si="0"/>
        <v>#DIV/0!</v>
      </c>
    </row>
    <row r="19" spans="1:16" x14ac:dyDescent="0.25">
      <c r="A19" s="167"/>
      <c r="B19" s="191"/>
      <c r="C19" s="162"/>
      <c r="D19" s="162"/>
      <c r="E19" s="165"/>
      <c r="F19" s="168"/>
      <c r="G19" s="169"/>
      <c r="H19" s="170"/>
      <c r="I19" s="170"/>
      <c r="J19" s="170"/>
      <c r="K19" s="170"/>
      <c r="L19" s="174"/>
      <c r="M19" s="174"/>
      <c r="N19" s="170"/>
      <c r="O19" s="170"/>
      <c r="P19" s="202" t="e">
        <f t="shared" si="0"/>
        <v>#DIV/0!</v>
      </c>
    </row>
    <row r="20" spans="1:16" x14ac:dyDescent="0.25">
      <c r="A20" s="167"/>
      <c r="B20" s="191"/>
      <c r="C20" s="162"/>
      <c r="D20" s="162"/>
      <c r="E20" s="165"/>
      <c r="F20" s="168"/>
      <c r="G20" s="169"/>
      <c r="H20" s="170"/>
      <c r="I20" s="170"/>
      <c r="J20" s="170"/>
      <c r="K20" s="170"/>
      <c r="L20" s="174"/>
      <c r="M20" s="174"/>
      <c r="N20" s="170"/>
      <c r="O20" s="170"/>
      <c r="P20" s="202" t="e">
        <f t="shared" si="0"/>
        <v>#DIV/0!</v>
      </c>
    </row>
    <row r="21" spans="1:16" x14ac:dyDescent="0.25">
      <c r="A21" s="167"/>
      <c r="B21" s="191"/>
      <c r="C21" s="162"/>
      <c r="D21" s="162"/>
      <c r="E21" s="165"/>
      <c r="F21" s="168"/>
      <c r="G21" s="169"/>
      <c r="H21" s="170"/>
      <c r="I21" s="170"/>
      <c r="J21" s="170"/>
      <c r="K21" s="170"/>
      <c r="L21" s="174"/>
      <c r="M21" s="174"/>
      <c r="N21" s="170"/>
      <c r="O21" s="170"/>
      <c r="P21" s="202" t="e">
        <f t="shared" si="0"/>
        <v>#DIV/0!</v>
      </c>
    </row>
    <row r="22" spans="1:16" x14ac:dyDescent="0.25">
      <c r="A22" s="167"/>
      <c r="B22" s="191"/>
      <c r="C22" s="162"/>
      <c r="D22" s="162"/>
      <c r="E22" s="165"/>
      <c r="F22" s="168"/>
      <c r="G22" s="169"/>
      <c r="H22" s="170"/>
      <c r="I22" s="170"/>
      <c r="J22" s="170"/>
      <c r="K22" s="170"/>
      <c r="L22" s="174"/>
      <c r="M22" s="174"/>
      <c r="N22" s="170"/>
      <c r="O22" s="170"/>
      <c r="P22" s="202" t="e">
        <f t="shared" si="0"/>
        <v>#DIV/0!</v>
      </c>
    </row>
    <row r="23" spans="1:16" x14ac:dyDescent="0.25">
      <c r="A23" s="167"/>
      <c r="B23" s="191"/>
      <c r="C23" s="174"/>
      <c r="D23" s="174"/>
      <c r="E23" s="175"/>
      <c r="F23" s="168"/>
      <c r="G23" s="169"/>
      <c r="H23" s="170"/>
      <c r="I23" s="170"/>
      <c r="J23" s="170"/>
      <c r="K23" s="170"/>
      <c r="L23" s="174"/>
      <c r="M23" s="174"/>
      <c r="N23" s="170"/>
      <c r="O23" s="170"/>
      <c r="P23" s="202" t="e">
        <f t="shared" si="0"/>
        <v>#DIV/0!</v>
      </c>
    </row>
    <row r="24" spans="1:16" x14ac:dyDescent="0.25">
      <c r="A24" s="167"/>
      <c r="B24" s="191"/>
      <c r="C24" s="174"/>
      <c r="D24" s="174"/>
      <c r="E24" s="175"/>
      <c r="F24" s="168"/>
      <c r="G24" s="169"/>
      <c r="H24" s="170"/>
      <c r="I24" s="170"/>
      <c r="J24" s="170"/>
      <c r="K24" s="170"/>
      <c r="L24" s="174"/>
      <c r="M24" s="174"/>
      <c r="N24" s="170"/>
      <c r="O24" s="170"/>
      <c r="P24" s="202" t="e">
        <f t="shared" si="0"/>
        <v>#DIV/0!</v>
      </c>
    </row>
    <row r="25" spans="1:16" x14ac:dyDescent="0.25">
      <c r="A25" s="167"/>
      <c r="B25" s="191"/>
      <c r="C25" s="196"/>
      <c r="D25" s="196"/>
      <c r="E25" s="197"/>
      <c r="F25" s="168"/>
      <c r="G25" s="169"/>
      <c r="H25" s="170"/>
      <c r="I25" s="170"/>
      <c r="J25" s="170"/>
      <c r="K25" s="170"/>
      <c r="L25" s="174"/>
      <c r="M25" s="174"/>
      <c r="N25" s="170"/>
      <c r="O25" s="170"/>
      <c r="P25" s="202" t="e">
        <f t="shared" si="0"/>
        <v>#DIV/0!</v>
      </c>
    </row>
    <row r="26" spans="1:16" x14ac:dyDescent="0.25">
      <c r="A26" s="167"/>
      <c r="B26" s="195"/>
      <c r="C26" s="174"/>
      <c r="D26" s="174"/>
      <c r="E26" s="198"/>
      <c r="F26" s="168"/>
      <c r="G26" s="169"/>
      <c r="H26" s="170"/>
      <c r="I26" s="170"/>
      <c r="J26" s="170"/>
      <c r="K26" s="170"/>
      <c r="L26" s="174"/>
      <c r="M26" s="174"/>
      <c r="N26" s="170"/>
      <c r="O26" s="170"/>
      <c r="P26" s="202" t="e">
        <f t="shared" si="0"/>
        <v>#DIV/0!</v>
      </c>
    </row>
    <row r="27" spans="1:16" x14ac:dyDescent="0.25">
      <c r="A27" s="155"/>
      <c r="B27" s="176"/>
      <c r="C27" s="196"/>
      <c r="D27" s="196"/>
      <c r="E27" s="199"/>
      <c r="F27" s="159"/>
      <c r="G27" s="160"/>
      <c r="H27" s="161"/>
      <c r="I27" s="161"/>
      <c r="J27" s="161"/>
      <c r="K27" s="161"/>
      <c r="L27" s="166"/>
      <c r="M27" s="162"/>
      <c r="N27" s="161"/>
      <c r="O27" s="161"/>
      <c r="P27" s="200" t="e">
        <f t="shared" si="0"/>
        <v>#DIV/0!</v>
      </c>
    </row>
    <row r="28" spans="1:16" x14ac:dyDescent="0.25">
      <c r="A28" s="155"/>
      <c r="B28" s="176"/>
      <c r="C28" s="196"/>
      <c r="D28" s="196"/>
      <c r="E28" s="199"/>
      <c r="F28" s="159"/>
      <c r="G28" s="160"/>
      <c r="H28" s="161"/>
      <c r="I28" s="161"/>
      <c r="J28" s="161"/>
      <c r="K28" s="161"/>
      <c r="L28" s="162"/>
      <c r="M28" s="162"/>
      <c r="N28" s="161"/>
      <c r="O28" s="161"/>
      <c r="P28" s="200" t="e">
        <f t="shared" si="0"/>
        <v>#DIV/0!</v>
      </c>
    </row>
    <row r="29" spans="1:16" x14ac:dyDescent="0.25">
      <c r="A29" s="155"/>
      <c r="B29" s="176"/>
      <c r="C29" s="177"/>
      <c r="D29" s="177"/>
      <c r="E29" s="178"/>
      <c r="F29" s="159"/>
      <c r="G29" s="160"/>
      <c r="H29" s="161"/>
      <c r="I29" s="161"/>
      <c r="J29" s="161"/>
      <c r="K29" s="161"/>
      <c r="L29" s="162"/>
      <c r="M29" s="162"/>
      <c r="N29" s="161"/>
      <c r="O29" s="161"/>
      <c r="P29" s="200" t="e">
        <f t="shared" si="0"/>
        <v>#DIV/0!</v>
      </c>
    </row>
    <row r="30" spans="1:16" x14ac:dyDescent="0.25">
      <c r="A30" s="155"/>
      <c r="B30" s="176"/>
      <c r="C30" s="177"/>
      <c r="D30" s="177"/>
      <c r="E30" s="178"/>
      <c r="F30" s="159"/>
      <c r="G30" s="160"/>
      <c r="H30" s="161"/>
      <c r="I30" s="161"/>
      <c r="J30" s="161"/>
      <c r="K30" s="161"/>
      <c r="L30" s="162"/>
      <c r="M30" s="162"/>
      <c r="N30" s="161"/>
      <c r="O30" s="161"/>
      <c r="P30" s="200" t="e">
        <f t="shared" si="0"/>
        <v>#DIV/0!</v>
      </c>
    </row>
    <row r="31" spans="1:16" x14ac:dyDescent="0.25">
      <c r="A31" s="155"/>
      <c r="B31" s="176"/>
      <c r="C31" s="177"/>
      <c r="D31" s="177"/>
      <c r="E31" s="178"/>
      <c r="F31" s="159"/>
      <c r="G31" s="160"/>
      <c r="H31" s="161"/>
      <c r="I31" s="161"/>
      <c r="J31" s="161"/>
      <c r="K31" s="161"/>
      <c r="L31" s="162"/>
      <c r="M31" s="162"/>
      <c r="N31" s="161"/>
      <c r="O31" s="161"/>
      <c r="P31" s="200" t="e">
        <f t="shared" si="0"/>
        <v>#DIV/0!</v>
      </c>
    </row>
    <row r="32" spans="1:16" x14ac:dyDescent="0.25">
      <c r="A32" s="155"/>
      <c r="B32" s="176"/>
      <c r="C32" s="177"/>
      <c r="D32" s="177"/>
      <c r="E32" s="178"/>
      <c r="F32" s="159"/>
      <c r="G32" s="160"/>
      <c r="H32" s="161"/>
      <c r="I32" s="161"/>
      <c r="J32" s="161"/>
      <c r="K32" s="161"/>
      <c r="L32" s="162"/>
      <c r="M32" s="162"/>
      <c r="N32" s="161"/>
      <c r="O32" s="161"/>
      <c r="P32" s="200" t="e">
        <f t="shared" si="0"/>
        <v>#DIV/0!</v>
      </c>
    </row>
    <row r="33" spans="1:16" x14ac:dyDescent="0.25">
      <c r="A33" s="155"/>
      <c r="B33" s="176"/>
      <c r="C33" s="177"/>
      <c r="D33" s="177"/>
      <c r="E33" s="178"/>
      <c r="F33" s="159"/>
      <c r="G33" s="160"/>
      <c r="H33" s="161"/>
      <c r="I33" s="161"/>
      <c r="J33" s="161"/>
      <c r="K33" s="161"/>
      <c r="L33" s="162"/>
      <c r="M33" s="162"/>
      <c r="N33" s="161"/>
      <c r="O33" s="161"/>
      <c r="P33" s="200" t="e">
        <f t="shared" si="0"/>
        <v>#DIV/0!</v>
      </c>
    </row>
    <row r="34" spans="1:16" x14ac:dyDescent="0.25">
      <c r="A34" s="155"/>
      <c r="B34" s="176"/>
      <c r="C34" s="177"/>
      <c r="D34" s="177"/>
      <c r="E34" s="178"/>
      <c r="F34" s="159"/>
      <c r="G34" s="160"/>
      <c r="H34" s="161"/>
      <c r="I34" s="161"/>
      <c r="J34" s="161"/>
      <c r="K34" s="161"/>
      <c r="L34" s="162"/>
      <c r="M34" s="162"/>
      <c r="N34" s="161"/>
      <c r="O34" s="161"/>
      <c r="P34" s="200" t="e">
        <f t="shared" si="0"/>
        <v>#DIV/0!</v>
      </c>
    </row>
    <row r="35" spans="1:16" x14ac:dyDescent="0.25">
      <c r="A35" s="155"/>
      <c r="B35" s="176"/>
      <c r="C35" s="177"/>
      <c r="D35" s="177"/>
      <c r="E35" s="178"/>
      <c r="F35" s="159"/>
      <c r="G35" s="160"/>
      <c r="H35" s="161"/>
      <c r="I35" s="161"/>
      <c r="J35" s="161"/>
      <c r="K35" s="161"/>
      <c r="L35" s="162"/>
      <c r="M35" s="162"/>
      <c r="N35" s="161"/>
      <c r="O35" s="161"/>
      <c r="P35" s="200" t="e">
        <f t="shared" si="0"/>
        <v>#DIV/0!</v>
      </c>
    </row>
    <row r="36" spans="1:16" x14ac:dyDescent="0.25">
      <c r="A36" s="155">
        <v>33</v>
      </c>
      <c r="B36" s="176"/>
      <c r="C36" s="177"/>
      <c r="D36" s="177"/>
      <c r="E36" s="178"/>
      <c r="F36" s="159"/>
      <c r="G36" s="160"/>
      <c r="H36" s="161"/>
      <c r="I36" s="161"/>
      <c r="J36" s="161"/>
      <c r="K36" s="161"/>
      <c r="L36" s="162"/>
      <c r="M36" s="162"/>
      <c r="N36" s="161"/>
      <c r="O36" s="161"/>
      <c r="P36" s="200" t="e">
        <f t="shared" si="0"/>
        <v>#DIV/0!</v>
      </c>
    </row>
    <row r="37" spans="1:16" x14ac:dyDescent="0.25">
      <c r="A37" s="155">
        <v>34</v>
      </c>
      <c r="B37" s="176"/>
      <c r="C37" s="177"/>
      <c r="D37" s="177"/>
      <c r="E37" s="178"/>
      <c r="F37" s="159"/>
      <c r="G37" s="160"/>
      <c r="H37" s="161"/>
      <c r="I37" s="161"/>
      <c r="J37" s="161"/>
      <c r="K37" s="161"/>
      <c r="L37" s="162"/>
      <c r="M37" s="162"/>
      <c r="N37" s="161"/>
      <c r="O37" s="161"/>
      <c r="P37" s="200" t="e">
        <f t="shared" si="0"/>
        <v>#DIV/0!</v>
      </c>
    </row>
    <row r="38" spans="1:16" x14ac:dyDescent="0.25">
      <c r="A38" s="155">
        <v>35</v>
      </c>
      <c r="B38" s="176"/>
      <c r="C38" s="177"/>
      <c r="D38" s="177"/>
      <c r="E38" s="178"/>
      <c r="F38" s="159"/>
      <c r="G38" s="160"/>
      <c r="H38" s="161"/>
      <c r="I38" s="161"/>
      <c r="J38" s="161"/>
      <c r="K38" s="161"/>
      <c r="L38" s="162"/>
      <c r="M38" s="162"/>
      <c r="N38" s="161"/>
      <c r="O38" s="161"/>
      <c r="P38" s="200" t="e">
        <f t="shared" si="0"/>
        <v>#DIV/0!</v>
      </c>
    </row>
    <row r="39" spans="1:16" x14ac:dyDescent="0.25">
      <c r="A39" s="155">
        <v>36</v>
      </c>
      <c r="B39" s="176"/>
      <c r="C39" s="177"/>
      <c r="D39" s="177"/>
      <c r="E39" s="178"/>
      <c r="F39" s="159"/>
      <c r="G39" s="160"/>
      <c r="H39" s="161"/>
      <c r="I39" s="161"/>
      <c r="J39" s="161"/>
      <c r="K39" s="161"/>
      <c r="L39" s="162"/>
      <c r="M39" s="162"/>
      <c r="N39" s="161"/>
      <c r="O39" s="161"/>
      <c r="P39" s="200" t="e">
        <f t="shared" si="0"/>
        <v>#DIV/0!</v>
      </c>
    </row>
    <row r="40" spans="1:16" ht="15.75" thickBot="1" x14ac:dyDescent="0.3">
      <c r="A40" s="179">
        <v>37</v>
      </c>
      <c r="B40" s="180"/>
      <c r="C40" s="181"/>
      <c r="D40" s="181"/>
      <c r="E40" s="182"/>
      <c r="F40" s="183"/>
      <c r="G40" s="184"/>
      <c r="H40" s="185"/>
      <c r="I40" s="185"/>
      <c r="J40" s="185"/>
      <c r="K40" s="185"/>
      <c r="L40" s="181"/>
      <c r="M40" s="181"/>
      <c r="N40" s="185"/>
      <c r="O40" s="185"/>
      <c r="P40" s="200" t="e">
        <f t="shared" si="0"/>
        <v>#DIV/0!</v>
      </c>
    </row>
    <row r="41" spans="1:16" ht="15.75" thickBot="1" x14ac:dyDescent="0.3">
      <c r="F41" s="186"/>
      <c r="G41" s="186"/>
      <c r="H41" s="186"/>
      <c r="I41" s="186"/>
      <c r="J41" s="186"/>
      <c r="K41" s="186"/>
      <c r="N41" s="186"/>
      <c r="O41" s="186"/>
      <c r="P41" s="187"/>
    </row>
    <row r="42" spans="1:16" ht="19.5" thickBot="1" x14ac:dyDescent="0.3">
      <c r="B42" s="510" t="s">
        <v>17</v>
      </c>
      <c r="C42" s="511"/>
      <c r="D42" s="511"/>
      <c r="E42" s="512"/>
      <c r="F42" s="186"/>
      <c r="G42" s="186"/>
      <c r="H42" s="186"/>
      <c r="I42" s="186"/>
      <c r="J42" s="186"/>
      <c r="K42" s="186"/>
      <c r="N42" s="186"/>
      <c r="O42" s="186"/>
      <c r="P42" s="187"/>
    </row>
  </sheetData>
  <sortState ref="A4:P40">
    <sortCondition ref="P4:P40"/>
  </sortState>
  <mergeCells count="3">
    <mergeCell ref="A1:E2"/>
    <mergeCell ref="F1:P2"/>
    <mergeCell ref="B42:E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B1" workbookViewId="0">
      <selection activeCell="F1" sqref="F1:P2"/>
    </sheetView>
  </sheetViews>
  <sheetFormatPr defaultRowHeight="15" x14ac:dyDescent="0.25"/>
  <cols>
    <col min="2" max="2" width="14.28515625" customWidth="1"/>
    <col min="3" max="3" width="15.42578125" bestFit="1" customWidth="1"/>
    <col min="4" max="4" width="24.140625" bestFit="1" customWidth="1"/>
    <col min="5" max="5" width="16.7109375" bestFit="1" customWidth="1"/>
  </cols>
  <sheetData>
    <row r="1" spans="1:16" x14ac:dyDescent="0.25">
      <c r="A1" s="521" t="s">
        <v>16</v>
      </c>
      <c r="B1" s="522"/>
      <c r="C1" s="522"/>
      <c r="D1" s="522"/>
      <c r="E1" s="523"/>
      <c r="F1" s="501" t="s">
        <v>151</v>
      </c>
      <c r="G1" s="502"/>
      <c r="H1" s="503"/>
      <c r="I1" s="503"/>
      <c r="J1" s="503"/>
      <c r="K1" s="503"/>
      <c r="L1" s="503"/>
      <c r="M1" s="503"/>
      <c r="N1" s="503"/>
      <c r="O1" s="503"/>
      <c r="P1" s="504"/>
    </row>
    <row r="2" spans="1:16" ht="15.75" thickBot="1" x14ac:dyDescent="0.3">
      <c r="A2" s="524"/>
      <c r="B2" s="525"/>
      <c r="C2" s="525"/>
      <c r="D2" s="525"/>
      <c r="E2" s="526"/>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x14ac:dyDescent="0.25">
      <c r="A4" s="204">
        <v>1</v>
      </c>
      <c r="B4" s="206" t="s">
        <v>102</v>
      </c>
      <c r="C4" s="206" t="s">
        <v>103</v>
      </c>
      <c r="D4" s="206" t="s">
        <v>104</v>
      </c>
      <c r="E4" s="4" t="s">
        <v>105</v>
      </c>
      <c r="F4" s="5" t="s">
        <v>106</v>
      </c>
      <c r="G4" s="8">
        <v>23</v>
      </c>
      <c r="H4" s="6">
        <v>171</v>
      </c>
      <c r="I4" s="6">
        <v>43</v>
      </c>
      <c r="J4" s="6">
        <v>12</v>
      </c>
      <c r="K4" s="6">
        <v>0</v>
      </c>
      <c r="L4" s="7">
        <v>0.22291666666666665</v>
      </c>
      <c r="M4" s="3">
        <v>7.6</v>
      </c>
      <c r="N4" s="6">
        <v>62.6</v>
      </c>
      <c r="O4" s="6">
        <v>9</v>
      </c>
      <c r="P4" s="39">
        <f>+O4*$A$3/G4</f>
        <v>13.695652173913043</v>
      </c>
    </row>
    <row r="5" spans="1:16" x14ac:dyDescent="0.25">
      <c r="A5" s="205">
        <v>2</v>
      </c>
      <c r="B5" s="207" t="s">
        <v>107</v>
      </c>
      <c r="C5" s="207" t="s">
        <v>108</v>
      </c>
      <c r="D5" s="207" t="s">
        <v>109</v>
      </c>
      <c r="E5" s="14"/>
      <c r="F5" s="15" t="s">
        <v>106</v>
      </c>
      <c r="G5" s="17">
        <v>23</v>
      </c>
      <c r="H5" s="16">
        <v>196.5</v>
      </c>
      <c r="I5" s="16">
        <v>34.5</v>
      </c>
      <c r="J5" s="16">
        <v>4</v>
      </c>
      <c r="K5" s="16">
        <v>20</v>
      </c>
      <c r="L5" s="18">
        <v>0.23055555555555554</v>
      </c>
      <c r="M5" s="13">
        <v>12</v>
      </c>
      <c r="N5" s="16">
        <v>70.5</v>
      </c>
      <c r="O5" s="16">
        <v>12</v>
      </c>
      <c r="P5" s="38">
        <f t="shared" ref="P5:P40" si="0">+O5*$A$3/G5</f>
        <v>18.260869565217391</v>
      </c>
    </row>
    <row r="6" spans="1:16" x14ac:dyDescent="0.25">
      <c r="A6" s="205">
        <v>3</v>
      </c>
      <c r="B6" s="206" t="s">
        <v>110</v>
      </c>
      <c r="C6" s="206" t="s">
        <v>64</v>
      </c>
      <c r="D6" s="206" t="s">
        <v>65</v>
      </c>
      <c r="E6" s="14"/>
      <c r="F6" s="15" t="s">
        <v>115</v>
      </c>
      <c r="G6" s="17">
        <v>21</v>
      </c>
      <c r="H6" s="208">
        <v>192.5</v>
      </c>
      <c r="I6" s="208">
        <v>35.799999999999997</v>
      </c>
      <c r="J6" s="16">
        <v>0</v>
      </c>
      <c r="K6" s="16">
        <v>0</v>
      </c>
      <c r="L6" s="208" t="s">
        <v>116</v>
      </c>
      <c r="M6" s="208">
        <v>15.2</v>
      </c>
      <c r="N6" s="16">
        <v>51</v>
      </c>
      <c r="O6" s="16">
        <v>7</v>
      </c>
      <c r="P6" s="38">
        <f t="shared" si="0"/>
        <v>11.666666666666666</v>
      </c>
    </row>
    <row r="7" spans="1:16" x14ac:dyDescent="0.25">
      <c r="A7" s="205">
        <v>4</v>
      </c>
      <c r="B7" s="206" t="s">
        <v>111</v>
      </c>
      <c r="C7" s="206" t="s">
        <v>112</v>
      </c>
      <c r="D7" s="206" t="s">
        <v>113</v>
      </c>
      <c r="E7" s="14" t="s">
        <v>114</v>
      </c>
      <c r="F7" s="15" t="s">
        <v>115</v>
      </c>
      <c r="G7" s="17">
        <v>21</v>
      </c>
      <c r="H7" s="208">
        <v>200</v>
      </c>
      <c r="I7" s="208">
        <v>33.299999999999997</v>
      </c>
      <c r="J7" s="16">
        <v>4</v>
      </c>
      <c r="K7" s="16">
        <v>0</v>
      </c>
      <c r="L7" s="208" t="s">
        <v>116</v>
      </c>
      <c r="M7" s="208">
        <v>15.2</v>
      </c>
      <c r="N7" s="16">
        <v>53.5</v>
      </c>
      <c r="O7" s="16">
        <v>8</v>
      </c>
      <c r="P7" s="38">
        <f t="shared" si="0"/>
        <v>13.333333333333334</v>
      </c>
    </row>
    <row r="8" spans="1:16" x14ac:dyDescent="0.25">
      <c r="A8" s="42">
        <v>5</v>
      </c>
      <c r="B8" s="43" t="s">
        <v>120</v>
      </c>
      <c r="C8" s="44" t="s">
        <v>117</v>
      </c>
      <c r="D8" s="44" t="s">
        <v>122</v>
      </c>
      <c r="E8" s="45"/>
      <c r="F8" s="46" t="s">
        <v>115</v>
      </c>
      <c r="G8" s="47">
        <v>21</v>
      </c>
      <c r="H8" s="48">
        <v>194</v>
      </c>
      <c r="I8" s="48">
        <v>35.299999999999997</v>
      </c>
      <c r="J8" s="48">
        <v>33</v>
      </c>
      <c r="K8" s="48">
        <v>20</v>
      </c>
      <c r="L8" s="49">
        <v>0.3</v>
      </c>
      <c r="M8" s="50">
        <v>52</v>
      </c>
      <c r="N8" s="48">
        <v>161.30000000000001</v>
      </c>
      <c r="O8" s="48">
        <v>15</v>
      </c>
      <c r="P8" s="51">
        <f t="shared" si="0"/>
        <v>25</v>
      </c>
    </row>
    <row r="9" spans="1:16" x14ac:dyDescent="0.25">
      <c r="A9" s="42">
        <v>6</v>
      </c>
      <c r="B9" s="43" t="s">
        <v>121</v>
      </c>
      <c r="C9" s="44" t="s">
        <v>118</v>
      </c>
      <c r="D9" s="44" t="s">
        <v>119</v>
      </c>
      <c r="E9" s="45"/>
      <c r="F9" s="46" t="s">
        <v>115</v>
      </c>
      <c r="G9" s="47">
        <v>21</v>
      </c>
      <c r="H9" s="48">
        <v>177.5</v>
      </c>
      <c r="I9" s="48">
        <v>40.799999999999997</v>
      </c>
      <c r="J9" s="48" t="s">
        <v>123</v>
      </c>
      <c r="K9" s="48"/>
      <c r="L9" s="49"/>
      <c r="M9" s="49"/>
      <c r="N9" s="48"/>
      <c r="O9" s="48">
        <v>21</v>
      </c>
      <c r="P9" s="51">
        <f t="shared" si="0"/>
        <v>35</v>
      </c>
    </row>
    <row r="10" spans="1:16" x14ac:dyDescent="0.25">
      <c r="A10" s="42">
        <v>7</v>
      </c>
      <c r="B10" s="203" t="s">
        <v>124</v>
      </c>
      <c r="C10" s="203" t="s">
        <v>61</v>
      </c>
      <c r="D10" s="203" t="s">
        <v>125</v>
      </c>
      <c r="E10" s="45" t="s">
        <v>126</v>
      </c>
      <c r="F10" s="46" t="s">
        <v>127</v>
      </c>
      <c r="G10" s="47">
        <v>21</v>
      </c>
      <c r="H10" s="48">
        <v>191</v>
      </c>
      <c r="I10" s="48">
        <v>36.299999999999997</v>
      </c>
      <c r="J10" s="48">
        <v>8</v>
      </c>
      <c r="K10" s="48">
        <v>0</v>
      </c>
      <c r="L10" s="49">
        <v>0.23194444444444443</v>
      </c>
      <c r="M10" s="44">
        <v>12.8</v>
      </c>
      <c r="N10" s="48">
        <v>57.1</v>
      </c>
      <c r="O10" s="48">
        <v>9</v>
      </c>
      <c r="P10" s="51">
        <f t="shared" si="0"/>
        <v>15</v>
      </c>
    </row>
    <row r="11" spans="1:16" x14ac:dyDescent="0.25">
      <c r="A11" s="42">
        <v>8</v>
      </c>
      <c r="B11" s="43"/>
      <c r="C11" s="44"/>
      <c r="D11" s="44"/>
      <c r="E11" s="45"/>
      <c r="F11" s="46"/>
      <c r="G11" s="47"/>
      <c r="H11" s="48"/>
      <c r="I11" s="48"/>
      <c r="J11" s="48"/>
      <c r="K11" s="48"/>
      <c r="L11" s="44"/>
      <c r="M11" s="44"/>
      <c r="N11" s="48"/>
      <c r="O11" s="48"/>
      <c r="P11" s="51" t="e">
        <f t="shared" si="0"/>
        <v>#DIV/0!</v>
      </c>
    </row>
    <row r="12" spans="1:16" x14ac:dyDescent="0.25">
      <c r="A12" s="42">
        <v>9</v>
      </c>
      <c r="B12" s="43"/>
      <c r="C12" s="44"/>
      <c r="D12" s="44"/>
      <c r="E12" s="45"/>
      <c r="F12" s="46"/>
      <c r="G12" s="47"/>
      <c r="H12" s="48"/>
      <c r="I12" s="48"/>
      <c r="J12" s="48"/>
      <c r="K12" s="48"/>
      <c r="L12" s="44"/>
      <c r="M12" s="44"/>
      <c r="N12" s="48"/>
      <c r="O12" s="48"/>
      <c r="P12" s="51" t="e">
        <f t="shared" si="0"/>
        <v>#DIV/0!</v>
      </c>
    </row>
    <row r="13" spans="1:16" x14ac:dyDescent="0.25">
      <c r="A13" s="42">
        <v>10</v>
      </c>
      <c r="B13" s="43"/>
      <c r="C13" s="44"/>
      <c r="D13" s="44"/>
      <c r="E13" s="45"/>
      <c r="F13" s="46"/>
      <c r="G13" s="47"/>
      <c r="H13" s="48"/>
      <c r="I13" s="48"/>
      <c r="J13" s="48"/>
      <c r="K13" s="48"/>
      <c r="L13" s="44"/>
      <c r="M13" s="44"/>
      <c r="N13" s="48"/>
      <c r="O13" s="48"/>
      <c r="P13" s="51" t="e">
        <f t="shared" si="0"/>
        <v>#DIV/0!</v>
      </c>
    </row>
    <row r="14" spans="1:16" x14ac:dyDescent="0.25">
      <c r="A14" s="42">
        <v>11</v>
      </c>
      <c r="B14" s="43"/>
      <c r="C14" s="44"/>
      <c r="D14" s="44"/>
      <c r="E14" s="45"/>
      <c r="F14" s="46"/>
      <c r="G14" s="47"/>
      <c r="H14" s="48"/>
      <c r="I14" s="48"/>
      <c r="J14" s="48"/>
      <c r="K14" s="48"/>
      <c r="L14" s="44"/>
      <c r="M14" s="44"/>
      <c r="N14" s="48"/>
      <c r="O14" s="48"/>
      <c r="P14" s="51" t="e">
        <f t="shared" si="0"/>
        <v>#DIV/0!</v>
      </c>
    </row>
    <row r="15" spans="1:16" x14ac:dyDescent="0.25">
      <c r="A15" s="42">
        <v>12</v>
      </c>
      <c r="B15" s="43"/>
      <c r="C15" s="44"/>
      <c r="D15" s="44"/>
      <c r="E15" s="45"/>
      <c r="F15" s="46"/>
      <c r="G15" s="47"/>
      <c r="H15" s="48"/>
      <c r="I15" s="48"/>
      <c r="J15" s="48"/>
      <c r="K15" s="48"/>
      <c r="L15" s="44"/>
      <c r="M15" s="44"/>
      <c r="N15" s="48"/>
      <c r="O15" s="48"/>
      <c r="P15" s="51" t="e">
        <f t="shared" si="0"/>
        <v>#DIV/0!</v>
      </c>
    </row>
    <row r="16" spans="1:16" x14ac:dyDescent="0.25">
      <c r="A16" s="42">
        <v>13</v>
      </c>
      <c r="B16" s="53"/>
      <c r="C16" s="54"/>
      <c r="D16" s="54"/>
      <c r="E16" s="55"/>
      <c r="F16" s="46"/>
      <c r="G16" s="47"/>
      <c r="H16" s="48"/>
      <c r="I16" s="48"/>
      <c r="J16" s="48"/>
      <c r="K16" s="48"/>
      <c r="L16" s="44"/>
      <c r="M16" s="44"/>
      <c r="N16" s="48"/>
      <c r="O16" s="48"/>
      <c r="P16" s="51" t="e">
        <f t="shared" si="0"/>
        <v>#DIV/0!</v>
      </c>
    </row>
    <row r="17" spans="1:16" x14ac:dyDescent="0.25">
      <c r="A17" s="42">
        <v>14</v>
      </c>
      <c r="B17" s="53"/>
      <c r="C17" s="54"/>
      <c r="D17" s="54"/>
      <c r="E17" s="55"/>
      <c r="F17" s="46"/>
      <c r="G17" s="47"/>
      <c r="H17" s="48"/>
      <c r="I17" s="48"/>
      <c r="J17" s="48"/>
      <c r="K17" s="48"/>
      <c r="L17" s="44"/>
      <c r="M17" s="44"/>
      <c r="N17" s="48"/>
      <c r="O17" s="48"/>
      <c r="P17" s="51" t="e">
        <f t="shared" si="0"/>
        <v>#DIV/0!</v>
      </c>
    </row>
    <row r="18" spans="1:16" x14ac:dyDescent="0.25">
      <c r="A18" s="42">
        <v>15</v>
      </c>
      <c r="B18" s="53"/>
      <c r="C18" s="54"/>
      <c r="D18" s="54"/>
      <c r="E18" s="55"/>
      <c r="F18" s="46"/>
      <c r="G18" s="47"/>
      <c r="H18" s="48"/>
      <c r="I18" s="48"/>
      <c r="J18" s="48"/>
      <c r="K18" s="48"/>
      <c r="L18" s="44"/>
      <c r="M18" s="44"/>
      <c r="N18" s="48"/>
      <c r="O18" s="48"/>
      <c r="P18" s="51" t="e">
        <f t="shared" si="0"/>
        <v>#DIV/0!</v>
      </c>
    </row>
    <row r="19" spans="1:16" x14ac:dyDescent="0.25">
      <c r="A19" s="42">
        <v>16</v>
      </c>
      <c r="B19" s="53"/>
      <c r="C19" s="54"/>
      <c r="D19" s="54"/>
      <c r="E19" s="55"/>
      <c r="F19" s="46"/>
      <c r="G19" s="47"/>
      <c r="H19" s="48"/>
      <c r="I19" s="48"/>
      <c r="J19" s="48"/>
      <c r="K19" s="48"/>
      <c r="L19" s="44"/>
      <c r="M19" s="44"/>
      <c r="N19" s="48"/>
      <c r="O19" s="48"/>
      <c r="P19" s="51" t="e">
        <f t="shared" si="0"/>
        <v>#DIV/0!</v>
      </c>
    </row>
    <row r="20" spans="1:16" x14ac:dyDescent="0.25">
      <c r="A20" s="42">
        <v>17</v>
      </c>
      <c r="B20" s="53"/>
      <c r="C20" s="54"/>
      <c r="D20" s="54"/>
      <c r="E20" s="55"/>
      <c r="F20" s="46"/>
      <c r="G20" s="47"/>
      <c r="H20" s="48"/>
      <c r="I20" s="48"/>
      <c r="J20" s="48"/>
      <c r="K20" s="48"/>
      <c r="L20" s="44"/>
      <c r="M20" s="44"/>
      <c r="N20" s="48"/>
      <c r="O20" s="48"/>
      <c r="P20" s="51" t="e">
        <f t="shared" si="0"/>
        <v>#DIV/0!</v>
      </c>
    </row>
    <row r="21" spans="1:16" x14ac:dyDescent="0.25">
      <c r="A21" s="42">
        <v>18</v>
      </c>
      <c r="B21" s="53"/>
      <c r="C21" s="54"/>
      <c r="D21" s="54"/>
      <c r="E21" s="55"/>
      <c r="F21" s="46"/>
      <c r="G21" s="47"/>
      <c r="H21" s="48"/>
      <c r="I21" s="48"/>
      <c r="J21" s="48"/>
      <c r="K21" s="48"/>
      <c r="L21" s="44"/>
      <c r="M21" s="44"/>
      <c r="N21" s="48"/>
      <c r="O21" s="48"/>
      <c r="P21" s="51" t="e">
        <f t="shared" si="0"/>
        <v>#DIV/0!</v>
      </c>
    </row>
    <row r="22" spans="1:16" x14ac:dyDescent="0.25">
      <c r="A22" s="11">
        <v>19</v>
      </c>
      <c r="B22" s="19"/>
      <c r="C22" s="20"/>
      <c r="D22" s="20"/>
      <c r="E22" s="21"/>
      <c r="F22" s="15"/>
      <c r="G22" s="17"/>
      <c r="H22" s="16"/>
      <c r="I22" s="16"/>
      <c r="J22" s="16"/>
      <c r="K22" s="16"/>
      <c r="L22" s="13"/>
      <c r="M22" s="13"/>
      <c r="N22" s="16"/>
      <c r="O22" s="16"/>
      <c r="P22" s="38" t="e">
        <f t="shared" si="0"/>
        <v>#DIV/0!</v>
      </c>
    </row>
    <row r="23" spans="1:16" x14ac:dyDescent="0.25">
      <c r="A23" s="11">
        <v>20</v>
      </c>
      <c r="B23" s="19"/>
      <c r="C23" s="20"/>
      <c r="D23" s="20"/>
      <c r="E23" s="21"/>
      <c r="F23" s="15"/>
      <c r="G23" s="17"/>
      <c r="H23" s="16"/>
      <c r="I23" s="16"/>
      <c r="J23" s="16"/>
      <c r="K23" s="16"/>
      <c r="L23" s="13"/>
      <c r="M23" s="13"/>
      <c r="N23" s="16"/>
      <c r="O23" s="16"/>
      <c r="P23" s="38" t="e">
        <f t="shared" si="0"/>
        <v>#DIV/0!</v>
      </c>
    </row>
    <row r="24" spans="1:16" x14ac:dyDescent="0.25">
      <c r="A24" s="11">
        <v>21</v>
      </c>
      <c r="B24" s="19"/>
      <c r="C24" s="20"/>
      <c r="D24" s="20"/>
      <c r="E24" s="21"/>
      <c r="F24" s="15"/>
      <c r="G24" s="17"/>
      <c r="H24" s="16"/>
      <c r="I24" s="16"/>
      <c r="J24" s="16"/>
      <c r="K24" s="16"/>
      <c r="L24" s="13"/>
      <c r="M24" s="13"/>
      <c r="N24" s="16"/>
      <c r="O24" s="16"/>
      <c r="P24" s="38" t="e">
        <f t="shared" si="0"/>
        <v>#DIV/0!</v>
      </c>
    </row>
    <row r="25" spans="1:16" x14ac:dyDescent="0.25">
      <c r="A25" s="11">
        <v>22</v>
      </c>
      <c r="B25" s="19"/>
      <c r="C25" s="20"/>
      <c r="D25" s="20"/>
      <c r="E25" s="21"/>
      <c r="F25" s="15"/>
      <c r="G25" s="17"/>
      <c r="H25" s="16"/>
      <c r="I25" s="16"/>
      <c r="J25" s="16"/>
      <c r="K25" s="16"/>
      <c r="L25" s="13"/>
      <c r="M25" s="13"/>
      <c r="N25" s="16"/>
      <c r="O25" s="16"/>
      <c r="P25" s="38" t="e">
        <f t="shared" si="0"/>
        <v>#DIV/0!</v>
      </c>
    </row>
    <row r="26" spans="1:16" x14ac:dyDescent="0.25">
      <c r="A26" s="11">
        <v>23</v>
      </c>
      <c r="B26" s="12"/>
      <c r="C26" s="13"/>
      <c r="D26" s="13"/>
      <c r="E26" s="14"/>
      <c r="F26" s="15"/>
      <c r="G26" s="17"/>
      <c r="H26" s="16"/>
      <c r="I26" s="16"/>
      <c r="J26" s="16"/>
      <c r="K26" s="16"/>
      <c r="L26" s="18"/>
      <c r="M26" s="18"/>
      <c r="N26" s="16"/>
      <c r="O26" s="16"/>
      <c r="P26" s="38" t="e">
        <f t="shared" si="0"/>
        <v>#DIV/0!</v>
      </c>
    </row>
    <row r="27" spans="1:16" x14ac:dyDescent="0.25">
      <c r="A27" s="11">
        <v>24</v>
      </c>
      <c r="B27" s="19"/>
      <c r="C27" s="20"/>
      <c r="D27" s="20"/>
      <c r="E27" s="21"/>
      <c r="F27" s="15"/>
      <c r="G27" s="17"/>
      <c r="H27" s="16"/>
      <c r="I27" s="16"/>
      <c r="J27" s="16"/>
      <c r="K27" s="16"/>
      <c r="L27" s="13"/>
      <c r="M27" s="13"/>
      <c r="N27" s="16"/>
      <c r="O27" s="16"/>
      <c r="P27" s="38" t="e">
        <f t="shared" si="0"/>
        <v>#DIV/0!</v>
      </c>
    </row>
    <row r="28" spans="1:16" x14ac:dyDescent="0.25">
      <c r="A28" s="11">
        <v>25</v>
      </c>
      <c r="B28" s="19"/>
      <c r="C28" s="20"/>
      <c r="D28" s="20"/>
      <c r="E28" s="21"/>
      <c r="F28" s="15"/>
      <c r="G28" s="17"/>
      <c r="H28" s="16"/>
      <c r="I28" s="16"/>
      <c r="J28" s="16"/>
      <c r="K28" s="16"/>
      <c r="L28" s="18"/>
      <c r="M28" s="13"/>
      <c r="N28" s="16"/>
      <c r="O28" s="16"/>
      <c r="P28" s="38" t="e">
        <f t="shared" si="0"/>
        <v>#DIV/0!</v>
      </c>
    </row>
    <row r="29" spans="1:16" x14ac:dyDescent="0.25">
      <c r="A29" s="11">
        <v>26</v>
      </c>
      <c r="B29" s="19"/>
      <c r="C29" s="20"/>
      <c r="D29" s="20"/>
      <c r="E29" s="21"/>
      <c r="F29" s="15"/>
      <c r="G29" s="17"/>
      <c r="H29" s="16"/>
      <c r="I29" s="16"/>
      <c r="J29" s="16"/>
      <c r="K29" s="16"/>
      <c r="L29" s="13"/>
      <c r="M29" s="13"/>
      <c r="N29" s="16"/>
      <c r="O29" s="16"/>
      <c r="P29" s="38" t="e">
        <f t="shared" si="0"/>
        <v>#DIV/0!</v>
      </c>
    </row>
    <row r="30" spans="1:16" x14ac:dyDescent="0.25">
      <c r="A30" s="11">
        <v>27</v>
      </c>
      <c r="B30" s="19"/>
      <c r="C30" s="20"/>
      <c r="D30" s="20"/>
      <c r="E30" s="21"/>
      <c r="F30" s="15"/>
      <c r="G30" s="17"/>
      <c r="H30" s="16"/>
      <c r="I30" s="16"/>
      <c r="J30" s="16"/>
      <c r="K30" s="16"/>
      <c r="L30" s="13"/>
      <c r="M30" s="13"/>
      <c r="N30" s="16"/>
      <c r="O30" s="16"/>
      <c r="P30" s="38" t="e">
        <f t="shared" si="0"/>
        <v>#DIV/0!</v>
      </c>
    </row>
    <row r="31" spans="1:16" x14ac:dyDescent="0.25">
      <c r="A31" s="11">
        <v>28</v>
      </c>
      <c r="B31" s="19"/>
      <c r="C31" s="20"/>
      <c r="D31" s="20"/>
      <c r="E31" s="21"/>
      <c r="F31" s="15"/>
      <c r="G31" s="17"/>
      <c r="H31" s="16"/>
      <c r="I31" s="16"/>
      <c r="J31" s="16"/>
      <c r="K31" s="16"/>
      <c r="L31" s="13"/>
      <c r="M31" s="13"/>
      <c r="N31" s="16"/>
      <c r="O31" s="16"/>
      <c r="P31" s="38" t="e">
        <f t="shared" si="0"/>
        <v>#DIV/0!</v>
      </c>
    </row>
    <row r="32" spans="1:16" x14ac:dyDescent="0.25">
      <c r="A32" s="11">
        <v>29</v>
      </c>
      <c r="B32" s="19"/>
      <c r="C32" s="20"/>
      <c r="D32" s="20"/>
      <c r="E32" s="21"/>
      <c r="F32" s="15"/>
      <c r="G32" s="17"/>
      <c r="H32" s="16"/>
      <c r="I32" s="16"/>
      <c r="J32" s="16"/>
      <c r="K32" s="16"/>
      <c r="L32" s="13"/>
      <c r="M32" s="13"/>
      <c r="N32" s="16"/>
      <c r="O32" s="16"/>
      <c r="P32" s="38" t="e">
        <f t="shared" si="0"/>
        <v>#DIV/0!</v>
      </c>
    </row>
    <row r="33" spans="1:16" x14ac:dyDescent="0.25">
      <c r="A33" s="11">
        <v>30</v>
      </c>
      <c r="B33" s="19"/>
      <c r="C33" s="20"/>
      <c r="D33" s="20"/>
      <c r="E33" s="21"/>
      <c r="F33" s="15"/>
      <c r="G33" s="17"/>
      <c r="H33" s="16"/>
      <c r="I33" s="16"/>
      <c r="J33" s="16"/>
      <c r="K33" s="16"/>
      <c r="L33" s="13"/>
      <c r="M33" s="13"/>
      <c r="N33" s="16"/>
      <c r="O33" s="16"/>
      <c r="P33" s="38" t="e">
        <f t="shared" si="0"/>
        <v>#DIV/0!</v>
      </c>
    </row>
    <row r="34" spans="1:16" x14ac:dyDescent="0.25">
      <c r="A34" s="11">
        <v>31</v>
      </c>
      <c r="B34" s="19"/>
      <c r="C34" s="20"/>
      <c r="D34" s="20"/>
      <c r="E34" s="21"/>
      <c r="F34" s="15"/>
      <c r="G34" s="17"/>
      <c r="H34" s="16"/>
      <c r="I34" s="16"/>
      <c r="J34" s="16"/>
      <c r="K34" s="16"/>
      <c r="L34" s="13"/>
      <c r="M34" s="13"/>
      <c r="N34" s="16"/>
      <c r="O34" s="16"/>
      <c r="P34" s="38" t="e">
        <f t="shared" si="0"/>
        <v>#DIV/0!</v>
      </c>
    </row>
    <row r="35" spans="1:16" x14ac:dyDescent="0.25">
      <c r="A35" s="11">
        <v>32</v>
      </c>
      <c r="B35" s="19"/>
      <c r="C35" s="20"/>
      <c r="D35" s="20"/>
      <c r="E35" s="21"/>
      <c r="F35" s="15"/>
      <c r="G35" s="17"/>
      <c r="H35" s="16"/>
      <c r="I35" s="16"/>
      <c r="J35" s="16"/>
      <c r="K35" s="16"/>
      <c r="L35" s="13"/>
      <c r="M35" s="13"/>
      <c r="N35" s="16"/>
      <c r="O35" s="16"/>
      <c r="P35" s="38" t="e">
        <f t="shared" si="0"/>
        <v>#DIV/0!</v>
      </c>
    </row>
    <row r="36" spans="1:16" x14ac:dyDescent="0.25">
      <c r="A36" s="11">
        <v>33</v>
      </c>
      <c r="B36" s="19"/>
      <c r="C36" s="20"/>
      <c r="D36" s="20"/>
      <c r="E36" s="21"/>
      <c r="F36" s="15"/>
      <c r="G36" s="17"/>
      <c r="H36" s="16"/>
      <c r="I36" s="16"/>
      <c r="J36" s="16"/>
      <c r="K36" s="16"/>
      <c r="L36" s="13"/>
      <c r="M36" s="13"/>
      <c r="N36" s="16"/>
      <c r="O36" s="16"/>
      <c r="P36" s="38" t="e">
        <f t="shared" si="0"/>
        <v>#DIV/0!</v>
      </c>
    </row>
    <row r="37" spans="1:16" x14ac:dyDescent="0.25">
      <c r="A37" s="11">
        <v>34</v>
      </c>
      <c r="B37" s="19"/>
      <c r="C37" s="20"/>
      <c r="D37" s="20"/>
      <c r="E37" s="21"/>
      <c r="F37" s="15"/>
      <c r="G37" s="17"/>
      <c r="H37" s="16"/>
      <c r="I37" s="16"/>
      <c r="J37" s="16"/>
      <c r="K37" s="16"/>
      <c r="L37" s="13"/>
      <c r="M37" s="13"/>
      <c r="N37" s="16"/>
      <c r="O37" s="16"/>
      <c r="P37" s="38" t="e">
        <f t="shared" si="0"/>
        <v>#DIV/0!</v>
      </c>
    </row>
    <row r="38" spans="1:16" x14ac:dyDescent="0.25">
      <c r="A38" s="11">
        <v>35</v>
      </c>
      <c r="B38" s="19"/>
      <c r="C38" s="20"/>
      <c r="D38" s="20"/>
      <c r="E38" s="21"/>
      <c r="F38" s="15"/>
      <c r="G38" s="17"/>
      <c r="H38" s="16"/>
      <c r="I38" s="16"/>
      <c r="J38" s="16"/>
      <c r="K38" s="16"/>
      <c r="L38" s="13"/>
      <c r="M38" s="13"/>
      <c r="N38" s="16"/>
      <c r="O38" s="16"/>
      <c r="P38" s="38" t="e">
        <f t="shared" si="0"/>
        <v>#DIV/0!</v>
      </c>
    </row>
    <row r="39" spans="1:16" x14ac:dyDescent="0.25">
      <c r="A39" s="11">
        <v>36</v>
      </c>
      <c r="B39" s="19"/>
      <c r="C39" s="20"/>
      <c r="D39" s="20"/>
      <c r="E39" s="21"/>
      <c r="F39" s="15"/>
      <c r="G39" s="17"/>
      <c r="H39" s="16"/>
      <c r="I39" s="16"/>
      <c r="J39" s="16"/>
      <c r="K39" s="16"/>
      <c r="L39" s="13"/>
      <c r="M39" s="13"/>
      <c r="N39" s="16"/>
      <c r="O39" s="16"/>
      <c r="P39" s="38" t="e">
        <f t="shared" si="0"/>
        <v>#DIV/0!</v>
      </c>
    </row>
    <row r="40" spans="1:16" ht="15.75" thickBot="1" x14ac:dyDescent="0.3">
      <c r="A40" s="22">
        <v>37</v>
      </c>
      <c r="B40" s="23"/>
      <c r="C40" s="24"/>
      <c r="D40" s="24"/>
      <c r="E40" s="25"/>
      <c r="F40" s="26"/>
      <c r="G40" s="28"/>
      <c r="H40" s="27"/>
      <c r="I40" s="27"/>
      <c r="J40" s="27"/>
      <c r="K40" s="27"/>
      <c r="L40" s="24"/>
      <c r="M40" s="24"/>
      <c r="N40" s="27"/>
      <c r="O40" s="27"/>
      <c r="P40" s="40" t="e">
        <f t="shared" si="0"/>
        <v>#DIV/0!</v>
      </c>
    </row>
    <row r="41" spans="1:16" ht="15.75" thickBot="1" x14ac:dyDescent="0.3">
      <c r="F41" s="30"/>
      <c r="G41" s="30"/>
      <c r="H41" s="30"/>
      <c r="I41" s="30"/>
      <c r="J41" s="30"/>
      <c r="K41" s="30"/>
      <c r="N41" s="30"/>
      <c r="O41" s="30"/>
      <c r="P41" s="31"/>
    </row>
    <row r="42" spans="1:16" ht="19.5" thickBot="1" x14ac:dyDescent="0.3">
      <c r="B42" s="510" t="s">
        <v>17</v>
      </c>
      <c r="C42" s="511"/>
      <c r="D42" s="511"/>
      <c r="E42" s="512"/>
      <c r="F42" s="30"/>
      <c r="G42" s="30"/>
      <c r="H42" s="30"/>
      <c r="I42" s="30"/>
      <c r="J42" s="30"/>
      <c r="K42" s="30"/>
      <c r="N42" s="30"/>
      <c r="O42" s="30"/>
      <c r="P42" s="31"/>
    </row>
  </sheetData>
  <mergeCells count="3">
    <mergeCell ref="A1:E2"/>
    <mergeCell ref="F1:P2"/>
    <mergeCell ref="B42:E4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B4" sqref="B4:P8"/>
    </sheetView>
  </sheetViews>
  <sheetFormatPr defaultRowHeight="15" x14ac:dyDescent="0.25"/>
  <cols>
    <col min="2" max="2" width="13.7109375" customWidth="1"/>
    <col min="3" max="3" width="24.85546875" bestFit="1" customWidth="1"/>
    <col min="4" max="4" width="23.7109375" bestFit="1" customWidth="1"/>
    <col min="5" max="5" width="18.28515625" bestFit="1" customWidth="1"/>
  </cols>
  <sheetData>
    <row r="1" spans="1:16" x14ac:dyDescent="0.25">
      <c r="A1" s="495" t="s">
        <v>16</v>
      </c>
      <c r="B1" s="496"/>
      <c r="C1" s="496"/>
      <c r="D1" s="496"/>
      <c r="E1" s="497"/>
      <c r="F1" s="501" t="s">
        <v>152</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x14ac:dyDescent="0.25">
      <c r="A4" s="1">
        <v>1</v>
      </c>
      <c r="B4" s="2" t="s">
        <v>129</v>
      </c>
      <c r="C4" s="3" t="s">
        <v>130</v>
      </c>
      <c r="D4" s="3" t="s">
        <v>131</v>
      </c>
      <c r="E4" s="4" t="s">
        <v>96</v>
      </c>
      <c r="F4" s="5">
        <v>2</v>
      </c>
      <c r="G4" s="8">
        <v>21</v>
      </c>
      <c r="H4" s="6">
        <v>167.5</v>
      </c>
      <c r="I4" s="6">
        <v>44.2</v>
      </c>
      <c r="J4" s="6">
        <v>4</v>
      </c>
      <c r="K4" s="6">
        <v>0</v>
      </c>
      <c r="L4" s="7">
        <v>0.18402777777777779</v>
      </c>
      <c r="M4" s="3"/>
      <c r="N4" s="6">
        <v>48.2</v>
      </c>
      <c r="O4" s="6">
        <v>3</v>
      </c>
      <c r="P4" s="9">
        <f>+O4*$A$3/G4</f>
        <v>5</v>
      </c>
    </row>
    <row r="5" spans="1:16" x14ac:dyDescent="0.25">
      <c r="A5" s="11">
        <v>2</v>
      </c>
      <c r="B5" s="12" t="s">
        <v>134</v>
      </c>
      <c r="C5" s="13" t="s">
        <v>132</v>
      </c>
      <c r="D5" s="13" t="s">
        <v>133</v>
      </c>
      <c r="E5" s="14" t="s">
        <v>49</v>
      </c>
      <c r="F5" s="15">
        <v>2</v>
      </c>
      <c r="G5" s="17">
        <v>21</v>
      </c>
      <c r="H5" s="16">
        <v>189.5</v>
      </c>
      <c r="I5" s="16">
        <v>36.799999999999997</v>
      </c>
      <c r="J5" s="16">
        <v>0</v>
      </c>
      <c r="K5" s="16"/>
      <c r="L5" s="18"/>
      <c r="M5" s="13"/>
      <c r="N5" s="16"/>
      <c r="O5" s="16">
        <v>21</v>
      </c>
      <c r="P5" s="10">
        <f t="shared" ref="P5:P40" si="0">+O5*$A$3/G5</f>
        <v>35</v>
      </c>
    </row>
    <row r="6" spans="1:16" x14ac:dyDescent="0.25">
      <c r="A6" s="11">
        <v>3</v>
      </c>
      <c r="B6" s="12" t="s">
        <v>135</v>
      </c>
      <c r="C6" s="13" t="s">
        <v>136</v>
      </c>
      <c r="D6" s="13" t="s">
        <v>137</v>
      </c>
      <c r="E6" s="14" t="s">
        <v>138</v>
      </c>
      <c r="F6" s="15">
        <v>3</v>
      </c>
      <c r="G6" s="17">
        <v>20</v>
      </c>
      <c r="H6" s="16">
        <v>184</v>
      </c>
      <c r="I6" s="16">
        <v>38.700000000000003</v>
      </c>
      <c r="J6" s="16">
        <v>8</v>
      </c>
      <c r="K6" s="16">
        <v>0</v>
      </c>
      <c r="L6" s="18">
        <v>0.19166666666666665</v>
      </c>
      <c r="M6" s="13">
        <v>4</v>
      </c>
      <c r="N6" s="16">
        <v>50.7</v>
      </c>
      <c r="O6" s="16">
        <v>4</v>
      </c>
      <c r="P6" s="10">
        <f t="shared" si="0"/>
        <v>7</v>
      </c>
    </row>
    <row r="7" spans="1:16" x14ac:dyDescent="0.25">
      <c r="A7" s="11">
        <v>4</v>
      </c>
      <c r="B7" s="12" t="s">
        <v>139</v>
      </c>
      <c r="C7" s="13" t="s">
        <v>140</v>
      </c>
      <c r="D7" s="13" t="s">
        <v>141</v>
      </c>
      <c r="E7" s="14" t="s">
        <v>50</v>
      </c>
      <c r="F7" s="15">
        <v>3</v>
      </c>
      <c r="G7" s="17">
        <v>20</v>
      </c>
      <c r="H7" s="16">
        <v>181.5</v>
      </c>
      <c r="I7" s="16">
        <v>39.5</v>
      </c>
      <c r="J7" s="16">
        <v>4</v>
      </c>
      <c r="K7" s="16">
        <v>20</v>
      </c>
      <c r="L7" s="18">
        <v>0.20069444444444443</v>
      </c>
      <c r="M7" s="13">
        <v>9.1999999999999993</v>
      </c>
      <c r="N7" s="16">
        <v>72.7</v>
      </c>
      <c r="O7" s="16">
        <v>8</v>
      </c>
      <c r="P7" s="10">
        <f t="shared" si="0"/>
        <v>14</v>
      </c>
    </row>
    <row r="8" spans="1:16" x14ac:dyDescent="0.25">
      <c r="A8" s="42">
        <v>5</v>
      </c>
      <c r="B8" s="43" t="s">
        <v>142</v>
      </c>
      <c r="C8" s="44" t="s">
        <v>143</v>
      </c>
      <c r="D8" s="44" t="s">
        <v>144</v>
      </c>
      <c r="E8" s="45" t="s">
        <v>145</v>
      </c>
      <c r="F8" s="46">
        <v>3</v>
      </c>
      <c r="G8" s="47">
        <v>20</v>
      </c>
      <c r="H8" s="48">
        <v>184.5</v>
      </c>
      <c r="I8" s="48">
        <v>38.5</v>
      </c>
      <c r="J8" s="48">
        <v>0</v>
      </c>
      <c r="K8" s="48"/>
      <c r="L8" s="49"/>
      <c r="M8" s="50"/>
      <c r="N8" s="48"/>
      <c r="O8" s="48">
        <v>20</v>
      </c>
      <c r="P8" s="52">
        <f t="shared" si="0"/>
        <v>35</v>
      </c>
    </row>
    <row r="9" spans="1:16" x14ac:dyDescent="0.25">
      <c r="A9" s="42">
        <v>6</v>
      </c>
      <c r="B9" s="43"/>
      <c r="C9" s="44"/>
      <c r="D9" s="44"/>
      <c r="E9" s="45"/>
      <c r="F9" s="46"/>
      <c r="G9" s="47"/>
      <c r="H9" s="48"/>
      <c r="I9" s="48"/>
      <c r="J9" s="48"/>
      <c r="K9" s="48"/>
      <c r="L9" s="49"/>
      <c r="M9" s="49"/>
      <c r="N9" s="48"/>
      <c r="O9" s="48"/>
      <c r="P9" s="52" t="e">
        <f t="shared" si="0"/>
        <v>#DIV/0!</v>
      </c>
    </row>
    <row r="10" spans="1:16" x14ac:dyDescent="0.25">
      <c r="A10" s="42">
        <v>7</v>
      </c>
      <c r="B10" s="43"/>
      <c r="C10" s="44"/>
      <c r="D10" s="44"/>
      <c r="E10" s="45"/>
      <c r="F10" s="46"/>
      <c r="G10" s="47"/>
      <c r="H10" s="48"/>
      <c r="I10" s="48"/>
      <c r="J10" s="48"/>
      <c r="K10" s="48"/>
      <c r="L10" s="44"/>
      <c r="M10" s="44"/>
      <c r="N10" s="48"/>
      <c r="O10" s="48"/>
      <c r="P10" s="52" t="e">
        <f t="shared" si="0"/>
        <v>#DIV/0!</v>
      </c>
    </row>
    <row r="11" spans="1:16" x14ac:dyDescent="0.25">
      <c r="A11" s="42">
        <v>8</v>
      </c>
      <c r="B11" s="43"/>
      <c r="C11" s="44"/>
      <c r="D11" s="44"/>
      <c r="E11" s="45"/>
      <c r="F11" s="46"/>
      <c r="G11" s="47"/>
      <c r="H11" s="48"/>
      <c r="I11" s="48"/>
      <c r="J11" s="48"/>
      <c r="K11" s="48"/>
      <c r="L11" s="44"/>
      <c r="M11" s="44"/>
      <c r="N11" s="48"/>
      <c r="O11" s="48"/>
      <c r="P11" s="52" t="e">
        <f t="shared" si="0"/>
        <v>#DIV/0!</v>
      </c>
    </row>
    <row r="12" spans="1:16" x14ac:dyDescent="0.25">
      <c r="A12" s="42">
        <v>9</v>
      </c>
      <c r="B12" s="43"/>
      <c r="C12" s="44"/>
      <c r="D12" s="44"/>
      <c r="E12" s="45"/>
      <c r="F12" s="46"/>
      <c r="G12" s="47"/>
      <c r="H12" s="48"/>
      <c r="I12" s="48"/>
      <c r="J12" s="48"/>
      <c r="K12" s="48"/>
      <c r="L12" s="44"/>
      <c r="M12" s="44"/>
      <c r="N12" s="48"/>
      <c r="O12" s="48"/>
      <c r="P12" s="52" t="e">
        <f t="shared" si="0"/>
        <v>#DIV/0!</v>
      </c>
    </row>
    <row r="13" spans="1:16" x14ac:dyDescent="0.25">
      <c r="A13" s="42">
        <v>10</v>
      </c>
      <c r="B13" s="43"/>
      <c r="C13" s="44"/>
      <c r="D13" s="44"/>
      <c r="E13" s="45"/>
      <c r="F13" s="46"/>
      <c r="G13" s="47"/>
      <c r="H13" s="48"/>
      <c r="I13" s="48"/>
      <c r="J13" s="48"/>
      <c r="K13" s="48"/>
      <c r="L13" s="44"/>
      <c r="M13" s="44"/>
      <c r="N13" s="48"/>
      <c r="O13" s="48"/>
      <c r="P13" s="52" t="e">
        <f t="shared" si="0"/>
        <v>#DIV/0!</v>
      </c>
    </row>
    <row r="14" spans="1:16" x14ac:dyDescent="0.25">
      <c r="A14" s="42">
        <v>11</v>
      </c>
      <c r="B14" s="43"/>
      <c r="C14" s="44"/>
      <c r="D14" s="44"/>
      <c r="E14" s="45"/>
      <c r="F14" s="46"/>
      <c r="G14" s="47"/>
      <c r="H14" s="48"/>
      <c r="I14" s="48"/>
      <c r="J14" s="48"/>
      <c r="K14" s="48"/>
      <c r="L14" s="44"/>
      <c r="M14" s="44"/>
      <c r="N14" s="48"/>
      <c r="O14" s="48"/>
      <c r="P14" s="52" t="e">
        <f t="shared" si="0"/>
        <v>#DIV/0!</v>
      </c>
    </row>
    <row r="15" spans="1:16" x14ac:dyDescent="0.25">
      <c r="A15" s="42">
        <v>12</v>
      </c>
      <c r="B15" s="43"/>
      <c r="C15" s="44"/>
      <c r="D15" s="44"/>
      <c r="E15" s="45"/>
      <c r="F15" s="46"/>
      <c r="G15" s="47"/>
      <c r="H15" s="48"/>
      <c r="I15" s="48"/>
      <c r="J15" s="48"/>
      <c r="K15" s="48"/>
      <c r="L15" s="44"/>
      <c r="M15" s="44"/>
      <c r="N15" s="48"/>
      <c r="O15" s="48"/>
      <c r="P15" s="52" t="e">
        <f t="shared" si="0"/>
        <v>#DIV/0!</v>
      </c>
    </row>
    <row r="16" spans="1:16" x14ac:dyDescent="0.25">
      <c r="A16" s="42">
        <v>13</v>
      </c>
      <c r="B16" s="53"/>
      <c r="C16" s="54"/>
      <c r="D16" s="54"/>
      <c r="E16" s="55"/>
      <c r="F16" s="46"/>
      <c r="G16" s="47"/>
      <c r="H16" s="48"/>
      <c r="I16" s="48"/>
      <c r="J16" s="48"/>
      <c r="K16" s="48"/>
      <c r="L16" s="44"/>
      <c r="M16" s="44"/>
      <c r="N16" s="48"/>
      <c r="O16" s="48"/>
      <c r="P16" s="52" t="e">
        <f t="shared" si="0"/>
        <v>#DIV/0!</v>
      </c>
    </row>
    <row r="17" spans="1:16" x14ac:dyDescent="0.25">
      <c r="A17" s="42">
        <v>14</v>
      </c>
      <c r="B17" s="53"/>
      <c r="C17" s="54"/>
      <c r="D17" s="54"/>
      <c r="E17" s="55"/>
      <c r="F17" s="46"/>
      <c r="G17" s="47"/>
      <c r="H17" s="48"/>
      <c r="I17" s="48"/>
      <c r="J17" s="48"/>
      <c r="K17" s="48"/>
      <c r="L17" s="44"/>
      <c r="M17" s="44"/>
      <c r="N17" s="48"/>
      <c r="O17" s="48"/>
      <c r="P17" s="52" t="e">
        <f t="shared" si="0"/>
        <v>#DIV/0!</v>
      </c>
    </row>
    <row r="18" spans="1:16" x14ac:dyDescent="0.25">
      <c r="A18" s="42">
        <v>15</v>
      </c>
      <c r="B18" s="53"/>
      <c r="C18" s="54"/>
      <c r="D18" s="54"/>
      <c r="E18" s="55"/>
      <c r="F18" s="46"/>
      <c r="G18" s="47"/>
      <c r="H18" s="48"/>
      <c r="I18" s="48"/>
      <c r="J18" s="48"/>
      <c r="K18" s="48"/>
      <c r="L18" s="44"/>
      <c r="M18" s="44"/>
      <c r="N18" s="48"/>
      <c r="O18" s="48"/>
      <c r="P18" s="52" t="e">
        <f t="shared" si="0"/>
        <v>#DIV/0!</v>
      </c>
    </row>
    <row r="19" spans="1:16" x14ac:dyDescent="0.25">
      <c r="A19" s="42">
        <v>16</v>
      </c>
      <c r="B19" s="53"/>
      <c r="C19" s="54"/>
      <c r="D19" s="54"/>
      <c r="E19" s="55"/>
      <c r="F19" s="46"/>
      <c r="G19" s="47"/>
      <c r="H19" s="48"/>
      <c r="I19" s="48"/>
      <c r="J19" s="48"/>
      <c r="K19" s="48"/>
      <c r="L19" s="44"/>
      <c r="M19" s="44"/>
      <c r="N19" s="48"/>
      <c r="O19" s="48"/>
      <c r="P19" s="52" t="e">
        <f t="shared" si="0"/>
        <v>#DIV/0!</v>
      </c>
    </row>
    <row r="20" spans="1:16" x14ac:dyDescent="0.25">
      <c r="A20" s="42">
        <v>17</v>
      </c>
      <c r="B20" s="53"/>
      <c r="C20" s="54"/>
      <c r="D20" s="54"/>
      <c r="E20" s="55"/>
      <c r="F20" s="46"/>
      <c r="G20" s="47"/>
      <c r="H20" s="48"/>
      <c r="I20" s="48"/>
      <c r="J20" s="48"/>
      <c r="K20" s="48"/>
      <c r="L20" s="44"/>
      <c r="M20" s="44"/>
      <c r="N20" s="48"/>
      <c r="O20" s="48"/>
      <c r="P20" s="52" t="e">
        <f t="shared" si="0"/>
        <v>#DIV/0!</v>
      </c>
    </row>
    <row r="21" spans="1:16" x14ac:dyDescent="0.25">
      <c r="A21" s="42">
        <v>18</v>
      </c>
      <c r="B21" s="53"/>
      <c r="C21" s="54"/>
      <c r="D21" s="54"/>
      <c r="E21" s="55"/>
      <c r="F21" s="46"/>
      <c r="G21" s="47"/>
      <c r="H21" s="48"/>
      <c r="I21" s="48"/>
      <c r="J21" s="48"/>
      <c r="K21" s="48"/>
      <c r="L21" s="44"/>
      <c r="M21" s="44"/>
      <c r="N21" s="48"/>
      <c r="O21" s="48"/>
      <c r="P21" s="52" t="e">
        <f t="shared" si="0"/>
        <v>#DIV/0!</v>
      </c>
    </row>
    <row r="22" spans="1:16" x14ac:dyDescent="0.25">
      <c r="A22" s="11">
        <v>19</v>
      </c>
      <c r="B22" s="19"/>
      <c r="C22" s="20"/>
      <c r="D22" s="20"/>
      <c r="E22" s="21"/>
      <c r="F22" s="15"/>
      <c r="G22" s="17"/>
      <c r="H22" s="16"/>
      <c r="I22" s="16"/>
      <c r="J22" s="16"/>
      <c r="K22" s="16"/>
      <c r="L22" s="13"/>
      <c r="M22" s="13"/>
      <c r="N22" s="16"/>
      <c r="O22" s="16"/>
      <c r="P22" s="10" t="e">
        <f t="shared" si="0"/>
        <v>#DIV/0!</v>
      </c>
    </row>
    <row r="23" spans="1:16" x14ac:dyDescent="0.25">
      <c r="A23" s="11">
        <v>20</v>
      </c>
      <c r="B23" s="19"/>
      <c r="C23" s="20"/>
      <c r="D23" s="20"/>
      <c r="E23" s="21"/>
      <c r="F23" s="15"/>
      <c r="G23" s="17"/>
      <c r="H23" s="16"/>
      <c r="I23" s="16"/>
      <c r="J23" s="16"/>
      <c r="K23" s="16"/>
      <c r="L23" s="13"/>
      <c r="M23" s="13"/>
      <c r="N23" s="16"/>
      <c r="O23" s="16"/>
      <c r="P23" s="10" t="e">
        <f t="shared" si="0"/>
        <v>#DIV/0!</v>
      </c>
    </row>
    <row r="24" spans="1:16" x14ac:dyDescent="0.25">
      <c r="A24" s="11">
        <v>21</v>
      </c>
      <c r="B24" s="19"/>
      <c r="C24" s="20"/>
      <c r="D24" s="20"/>
      <c r="E24" s="21"/>
      <c r="F24" s="15"/>
      <c r="G24" s="17"/>
      <c r="H24" s="16"/>
      <c r="I24" s="16"/>
      <c r="J24" s="16"/>
      <c r="K24" s="16"/>
      <c r="L24" s="13"/>
      <c r="M24" s="13"/>
      <c r="N24" s="16"/>
      <c r="O24" s="16"/>
      <c r="P24" s="10" t="e">
        <f t="shared" si="0"/>
        <v>#DIV/0!</v>
      </c>
    </row>
    <row r="25" spans="1:16" x14ac:dyDescent="0.25">
      <c r="A25" s="11">
        <v>22</v>
      </c>
      <c r="B25" s="19"/>
      <c r="C25" s="20"/>
      <c r="D25" s="20"/>
      <c r="E25" s="21"/>
      <c r="F25" s="15"/>
      <c r="G25" s="17"/>
      <c r="H25" s="16"/>
      <c r="I25" s="16"/>
      <c r="J25" s="16"/>
      <c r="K25" s="16"/>
      <c r="L25" s="13"/>
      <c r="M25" s="13"/>
      <c r="N25" s="16"/>
      <c r="O25" s="16"/>
      <c r="P25" s="10" t="e">
        <f t="shared" si="0"/>
        <v>#DIV/0!</v>
      </c>
    </row>
    <row r="26" spans="1:16" x14ac:dyDescent="0.25">
      <c r="A26" s="11">
        <v>23</v>
      </c>
      <c r="B26" s="12"/>
      <c r="C26" s="13"/>
      <c r="D26" s="13"/>
      <c r="E26" s="14"/>
      <c r="F26" s="15"/>
      <c r="G26" s="17"/>
      <c r="H26" s="16"/>
      <c r="I26" s="16"/>
      <c r="J26" s="16"/>
      <c r="K26" s="16"/>
      <c r="L26" s="18"/>
      <c r="M26" s="18"/>
      <c r="N26" s="16"/>
      <c r="O26" s="16"/>
      <c r="P26" s="10" t="e">
        <f t="shared" si="0"/>
        <v>#DIV/0!</v>
      </c>
    </row>
    <row r="27" spans="1:16" x14ac:dyDescent="0.25">
      <c r="A27" s="11">
        <v>24</v>
      </c>
      <c r="B27" s="19"/>
      <c r="C27" s="20"/>
      <c r="D27" s="20"/>
      <c r="E27" s="21"/>
      <c r="F27" s="15"/>
      <c r="G27" s="17"/>
      <c r="H27" s="16"/>
      <c r="I27" s="16"/>
      <c r="J27" s="16"/>
      <c r="K27" s="16"/>
      <c r="L27" s="13"/>
      <c r="M27" s="13"/>
      <c r="N27" s="16"/>
      <c r="O27" s="16"/>
      <c r="P27" s="10" t="e">
        <f t="shared" si="0"/>
        <v>#DIV/0!</v>
      </c>
    </row>
    <row r="28" spans="1:16" x14ac:dyDescent="0.25">
      <c r="A28" s="11">
        <v>25</v>
      </c>
      <c r="B28" s="19"/>
      <c r="C28" s="20"/>
      <c r="D28" s="20"/>
      <c r="E28" s="21"/>
      <c r="F28" s="15"/>
      <c r="G28" s="17"/>
      <c r="H28" s="16"/>
      <c r="I28" s="16"/>
      <c r="J28" s="16"/>
      <c r="K28" s="16"/>
      <c r="L28" s="18"/>
      <c r="M28" s="13"/>
      <c r="N28" s="16"/>
      <c r="O28" s="16"/>
      <c r="P28" s="10" t="e">
        <f t="shared" si="0"/>
        <v>#DIV/0!</v>
      </c>
    </row>
    <row r="29" spans="1:16" x14ac:dyDescent="0.25">
      <c r="A29" s="11">
        <v>26</v>
      </c>
      <c r="B29" s="19"/>
      <c r="C29" s="20"/>
      <c r="D29" s="20"/>
      <c r="E29" s="21"/>
      <c r="F29" s="15"/>
      <c r="G29" s="17"/>
      <c r="H29" s="16"/>
      <c r="I29" s="16"/>
      <c r="J29" s="16"/>
      <c r="K29" s="16"/>
      <c r="L29" s="13"/>
      <c r="M29" s="13"/>
      <c r="N29" s="16"/>
      <c r="O29" s="16"/>
      <c r="P29" s="10" t="e">
        <f t="shared" si="0"/>
        <v>#DIV/0!</v>
      </c>
    </row>
    <row r="30" spans="1:16" x14ac:dyDescent="0.25">
      <c r="A30" s="11">
        <v>27</v>
      </c>
      <c r="B30" s="19"/>
      <c r="C30" s="20"/>
      <c r="D30" s="20"/>
      <c r="E30" s="21"/>
      <c r="F30" s="15"/>
      <c r="G30" s="17"/>
      <c r="H30" s="16"/>
      <c r="I30" s="16"/>
      <c r="J30" s="16"/>
      <c r="K30" s="16"/>
      <c r="L30" s="13"/>
      <c r="M30" s="13"/>
      <c r="N30" s="16"/>
      <c r="O30" s="16"/>
      <c r="P30" s="10" t="e">
        <f t="shared" si="0"/>
        <v>#DIV/0!</v>
      </c>
    </row>
    <row r="31" spans="1:16" x14ac:dyDescent="0.25">
      <c r="A31" s="11">
        <v>28</v>
      </c>
      <c r="B31" s="19"/>
      <c r="C31" s="20"/>
      <c r="D31" s="20"/>
      <c r="E31" s="21"/>
      <c r="F31" s="15"/>
      <c r="G31" s="17"/>
      <c r="H31" s="16"/>
      <c r="I31" s="16"/>
      <c r="J31" s="16"/>
      <c r="K31" s="16"/>
      <c r="L31" s="13"/>
      <c r="M31" s="13"/>
      <c r="N31" s="16"/>
      <c r="O31" s="16"/>
      <c r="P31" s="10" t="e">
        <f t="shared" si="0"/>
        <v>#DIV/0!</v>
      </c>
    </row>
    <row r="32" spans="1:16" x14ac:dyDescent="0.25">
      <c r="A32" s="11">
        <v>29</v>
      </c>
      <c r="B32" s="19"/>
      <c r="C32" s="20"/>
      <c r="D32" s="20"/>
      <c r="E32" s="21"/>
      <c r="F32" s="15"/>
      <c r="G32" s="17"/>
      <c r="H32" s="16"/>
      <c r="I32" s="16"/>
      <c r="J32" s="16"/>
      <c r="K32" s="16"/>
      <c r="L32" s="13"/>
      <c r="M32" s="13"/>
      <c r="N32" s="16"/>
      <c r="O32" s="16"/>
      <c r="P32" s="10" t="e">
        <f t="shared" si="0"/>
        <v>#DIV/0!</v>
      </c>
    </row>
    <row r="33" spans="1:16" x14ac:dyDescent="0.25">
      <c r="A33" s="11">
        <v>30</v>
      </c>
      <c r="B33" s="19"/>
      <c r="C33" s="20"/>
      <c r="D33" s="20"/>
      <c r="E33" s="21"/>
      <c r="F33" s="15"/>
      <c r="G33" s="17"/>
      <c r="H33" s="16"/>
      <c r="I33" s="16"/>
      <c r="J33" s="16"/>
      <c r="K33" s="16"/>
      <c r="L33" s="13"/>
      <c r="M33" s="13"/>
      <c r="N33" s="16"/>
      <c r="O33" s="16"/>
      <c r="P33" s="10" t="e">
        <f t="shared" si="0"/>
        <v>#DIV/0!</v>
      </c>
    </row>
    <row r="34" spans="1:16" x14ac:dyDescent="0.25">
      <c r="A34" s="11">
        <v>31</v>
      </c>
      <c r="B34" s="19"/>
      <c r="C34" s="20"/>
      <c r="D34" s="20"/>
      <c r="E34" s="21"/>
      <c r="F34" s="15"/>
      <c r="G34" s="17"/>
      <c r="H34" s="16"/>
      <c r="I34" s="16"/>
      <c r="J34" s="16"/>
      <c r="K34" s="16"/>
      <c r="L34" s="13"/>
      <c r="M34" s="13"/>
      <c r="N34" s="16"/>
      <c r="O34" s="16"/>
      <c r="P34" s="10" t="e">
        <f t="shared" si="0"/>
        <v>#DIV/0!</v>
      </c>
    </row>
    <row r="35" spans="1:16" x14ac:dyDescent="0.25">
      <c r="A35" s="11">
        <v>32</v>
      </c>
      <c r="B35" s="19"/>
      <c r="C35" s="20"/>
      <c r="D35" s="20"/>
      <c r="E35" s="21"/>
      <c r="F35" s="15"/>
      <c r="G35" s="17"/>
      <c r="H35" s="16"/>
      <c r="I35" s="16"/>
      <c r="J35" s="16"/>
      <c r="K35" s="16"/>
      <c r="L35" s="13"/>
      <c r="M35" s="13"/>
      <c r="N35" s="16"/>
      <c r="O35" s="16"/>
      <c r="P35" s="10" t="e">
        <f t="shared" si="0"/>
        <v>#DIV/0!</v>
      </c>
    </row>
    <row r="36" spans="1:16" x14ac:dyDescent="0.25">
      <c r="A36" s="11">
        <v>33</v>
      </c>
      <c r="B36" s="19"/>
      <c r="C36" s="20"/>
      <c r="D36" s="20"/>
      <c r="E36" s="21"/>
      <c r="F36" s="15"/>
      <c r="G36" s="17"/>
      <c r="H36" s="16"/>
      <c r="I36" s="16"/>
      <c r="J36" s="16"/>
      <c r="K36" s="16"/>
      <c r="L36" s="13"/>
      <c r="M36" s="13"/>
      <c r="N36" s="16"/>
      <c r="O36" s="16"/>
      <c r="P36" s="10" t="e">
        <f t="shared" si="0"/>
        <v>#DIV/0!</v>
      </c>
    </row>
    <row r="37" spans="1:16" x14ac:dyDescent="0.25">
      <c r="A37" s="11">
        <v>34</v>
      </c>
      <c r="B37" s="19"/>
      <c r="C37" s="20"/>
      <c r="D37" s="20"/>
      <c r="E37" s="21"/>
      <c r="F37" s="15"/>
      <c r="G37" s="17"/>
      <c r="H37" s="16"/>
      <c r="I37" s="16"/>
      <c r="J37" s="16"/>
      <c r="K37" s="16"/>
      <c r="L37" s="13"/>
      <c r="M37" s="13"/>
      <c r="N37" s="16"/>
      <c r="O37" s="16"/>
      <c r="P37" s="10" t="e">
        <f t="shared" si="0"/>
        <v>#DIV/0!</v>
      </c>
    </row>
    <row r="38" spans="1:16" x14ac:dyDescent="0.25">
      <c r="A38" s="11">
        <v>35</v>
      </c>
      <c r="B38" s="19"/>
      <c r="C38" s="20"/>
      <c r="D38" s="20"/>
      <c r="E38" s="21"/>
      <c r="F38" s="15"/>
      <c r="G38" s="17"/>
      <c r="H38" s="16"/>
      <c r="I38" s="16"/>
      <c r="J38" s="16"/>
      <c r="K38" s="16"/>
      <c r="L38" s="13"/>
      <c r="M38" s="13"/>
      <c r="N38" s="16"/>
      <c r="O38" s="16"/>
      <c r="P38" s="10" t="e">
        <f t="shared" si="0"/>
        <v>#DIV/0!</v>
      </c>
    </row>
    <row r="39" spans="1:16" x14ac:dyDescent="0.25">
      <c r="A39" s="11">
        <v>36</v>
      </c>
      <c r="B39" s="19"/>
      <c r="C39" s="20"/>
      <c r="D39" s="20"/>
      <c r="E39" s="21"/>
      <c r="F39" s="15"/>
      <c r="G39" s="17"/>
      <c r="H39" s="16"/>
      <c r="I39" s="16"/>
      <c r="J39" s="16"/>
      <c r="K39" s="16"/>
      <c r="L39" s="13"/>
      <c r="M39" s="13"/>
      <c r="N39" s="16"/>
      <c r="O39" s="16"/>
      <c r="P39" s="10" t="e">
        <f t="shared" si="0"/>
        <v>#DIV/0!</v>
      </c>
    </row>
    <row r="40" spans="1:16" ht="15.75" thickBot="1" x14ac:dyDescent="0.3">
      <c r="A40" s="22">
        <v>37</v>
      </c>
      <c r="B40" s="23"/>
      <c r="C40" s="24"/>
      <c r="D40" s="24"/>
      <c r="E40" s="25"/>
      <c r="F40" s="26"/>
      <c r="G40" s="28"/>
      <c r="H40" s="27"/>
      <c r="I40" s="27"/>
      <c r="J40" s="27"/>
      <c r="K40" s="27"/>
      <c r="L40" s="24"/>
      <c r="M40" s="24"/>
      <c r="N40" s="27"/>
      <c r="O40" s="27"/>
      <c r="P40" s="29" t="e">
        <f t="shared" si="0"/>
        <v>#DIV/0!</v>
      </c>
    </row>
    <row r="41" spans="1:16" ht="15.75" thickBot="1" x14ac:dyDescent="0.3">
      <c r="F41" s="30"/>
      <c r="G41" s="30"/>
      <c r="H41" s="30"/>
      <c r="I41" s="30"/>
      <c r="J41" s="30"/>
      <c r="K41" s="30"/>
      <c r="N41" s="30"/>
      <c r="O41" s="30"/>
      <c r="P41" s="31"/>
    </row>
    <row r="42" spans="1:16" ht="19.5" thickBot="1" x14ac:dyDescent="0.3">
      <c r="B42" s="510" t="s">
        <v>17</v>
      </c>
      <c r="C42" s="511"/>
      <c r="D42" s="511"/>
      <c r="E42" s="512"/>
      <c r="F42" s="30"/>
      <c r="G42" s="30"/>
      <c r="H42" s="30"/>
      <c r="I42" s="30"/>
      <c r="J42" s="30"/>
      <c r="K42" s="30"/>
      <c r="N42" s="30"/>
      <c r="O42" s="30"/>
      <c r="P42" s="31"/>
    </row>
  </sheetData>
  <mergeCells count="3">
    <mergeCell ref="A1:E2"/>
    <mergeCell ref="F1:P2"/>
    <mergeCell ref="B42:E4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Normal="100" workbookViewId="0">
      <selection activeCell="P8" sqref="P8"/>
    </sheetView>
  </sheetViews>
  <sheetFormatPr defaultRowHeight="15" x14ac:dyDescent="0.25"/>
  <cols>
    <col min="2" max="2" width="9.5703125" bestFit="1" customWidth="1"/>
    <col min="3" max="3" width="20.140625" bestFit="1" customWidth="1"/>
    <col min="4" max="4" width="25.5703125" bestFit="1" customWidth="1"/>
    <col min="5" max="5" width="16" bestFit="1" customWidth="1"/>
    <col min="15" max="15" width="10.7109375" bestFit="1" customWidth="1"/>
  </cols>
  <sheetData>
    <row r="1" spans="1:20" x14ac:dyDescent="0.25">
      <c r="A1" s="495" t="s">
        <v>16</v>
      </c>
      <c r="B1" s="496"/>
      <c r="C1" s="496"/>
      <c r="D1" s="496"/>
      <c r="E1" s="497"/>
      <c r="F1" s="501" t="s">
        <v>153</v>
      </c>
      <c r="G1" s="502"/>
      <c r="H1" s="503"/>
      <c r="I1" s="503"/>
      <c r="J1" s="503"/>
      <c r="K1" s="503"/>
      <c r="L1" s="503"/>
      <c r="M1" s="503"/>
      <c r="N1" s="503"/>
      <c r="O1" s="503"/>
      <c r="P1" s="504"/>
    </row>
    <row r="2" spans="1:20" ht="15.75" thickBot="1" x14ac:dyDescent="0.3">
      <c r="A2" s="498"/>
      <c r="B2" s="499"/>
      <c r="C2" s="499"/>
      <c r="D2" s="499"/>
      <c r="E2" s="500"/>
      <c r="F2" s="505"/>
      <c r="G2" s="506"/>
      <c r="H2" s="507"/>
      <c r="I2" s="507"/>
      <c r="J2" s="507"/>
      <c r="K2" s="507"/>
      <c r="L2" s="507"/>
      <c r="M2" s="507"/>
      <c r="N2" s="507"/>
      <c r="O2" s="507"/>
      <c r="P2" s="508"/>
    </row>
    <row r="3" spans="1:20" ht="57.75" thickBot="1" x14ac:dyDescent="0.3">
      <c r="A3" s="41">
        <v>35</v>
      </c>
      <c r="B3" s="32" t="s">
        <v>0</v>
      </c>
      <c r="C3" s="33" t="s">
        <v>1</v>
      </c>
      <c r="D3" s="33" t="s">
        <v>2</v>
      </c>
      <c r="E3" s="34" t="s">
        <v>3</v>
      </c>
      <c r="F3" s="35" t="s">
        <v>5</v>
      </c>
      <c r="G3" s="216" t="s">
        <v>12</v>
      </c>
      <c r="H3" s="36" t="s">
        <v>6</v>
      </c>
      <c r="I3" s="36" t="s">
        <v>7</v>
      </c>
      <c r="J3" s="36" t="s">
        <v>8</v>
      </c>
      <c r="K3" s="36" t="s">
        <v>9</v>
      </c>
      <c r="L3" s="36" t="s">
        <v>10</v>
      </c>
      <c r="M3" s="36" t="s">
        <v>11</v>
      </c>
      <c r="N3" s="36" t="s">
        <v>13</v>
      </c>
      <c r="O3" s="36" t="s">
        <v>14</v>
      </c>
      <c r="P3" s="37" t="s">
        <v>15</v>
      </c>
    </row>
    <row r="4" spans="1:20" x14ac:dyDescent="0.25">
      <c r="A4" s="1">
        <v>1</v>
      </c>
      <c r="B4" s="227" t="s">
        <v>154</v>
      </c>
      <c r="C4" s="228" t="s">
        <v>155</v>
      </c>
      <c r="D4" s="228" t="s">
        <v>156</v>
      </c>
      <c r="E4" s="229" t="s">
        <v>164</v>
      </c>
      <c r="F4" s="15">
        <v>1</v>
      </c>
      <c r="G4" s="17">
        <v>19</v>
      </c>
      <c r="H4" s="220">
        <v>186.5</v>
      </c>
      <c r="I4" s="221">
        <f>IF(H4="","",IF(ISTEXT(H4),H4,IF(H4&lt;=[1]Basis!$M$9,"Uit",(100-(H4/[1]Basis!$L$9*100))*[1]Basis!$Y$6)))</f>
        <v>37.833333333333329</v>
      </c>
      <c r="J4" s="220">
        <v>0</v>
      </c>
      <c r="K4" s="222">
        <v>0</v>
      </c>
      <c r="L4" s="223">
        <v>0.21180555555555555</v>
      </c>
      <c r="M4" s="226">
        <v>8</v>
      </c>
      <c r="N4" s="225">
        <v>45.8</v>
      </c>
      <c r="O4" s="224">
        <v>3</v>
      </c>
      <c r="P4" s="38">
        <f t="shared" ref="P4:P40" si="0">+O4*$A$3/G4</f>
        <v>5.5263157894736841</v>
      </c>
      <c r="Q4" s="217"/>
      <c r="R4" s="218"/>
      <c r="S4" s="218"/>
      <c r="T4" s="219"/>
    </row>
    <row r="5" spans="1:20" x14ac:dyDescent="0.25">
      <c r="A5" s="11">
        <v>2</v>
      </c>
      <c r="B5" s="227" t="s">
        <v>129</v>
      </c>
      <c r="C5" s="228" t="s">
        <v>130</v>
      </c>
      <c r="D5" s="228" t="s">
        <v>157</v>
      </c>
      <c r="E5" s="229" t="s">
        <v>158</v>
      </c>
      <c r="F5" s="15">
        <v>1</v>
      </c>
      <c r="G5" s="17">
        <v>19</v>
      </c>
      <c r="H5" s="16">
        <v>168</v>
      </c>
      <c r="I5" s="16">
        <v>44</v>
      </c>
      <c r="J5" s="16">
        <v>4</v>
      </c>
      <c r="K5" s="16">
        <v>0</v>
      </c>
      <c r="L5" s="18">
        <v>0.20069444444444443</v>
      </c>
      <c r="M5" s="13">
        <v>1.6</v>
      </c>
      <c r="N5" s="16">
        <v>49.6</v>
      </c>
      <c r="O5" s="16">
        <v>5</v>
      </c>
      <c r="P5" s="38">
        <f t="shared" si="0"/>
        <v>9.2105263157894743</v>
      </c>
    </row>
    <row r="6" spans="1:20" x14ac:dyDescent="0.25">
      <c r="A6" s="11">
        <v>3</v>
      </c>
      <c r="B6" s="227" t="s">
        <v>102</v>
      </c>
      <c r="C6" s="228" t="s">
        <v>103</v>
      </c>
      <c r="D6" s="228" t="s">
        <v>159</v>
      </c>
      <c r="E6" s="229" t="s">
        <v>158</v>
      </c>
      <c r="F6" s="15">
        <v>1</v>
      </c>
      <c r="G6" s="17">
        <v>19</v>
      </c>
      <c r="H6" s="16">
        <v>180.5</v>
      </c>
      <c r="I6" s="16">
        <v>39.799999999999997</v>
      </c>
      <c r="J6" s="16">
        <v>0</v>
      </c>
      <c r="K6" s="16">
        <v>0</v>
      </c>
      <c r="L6" s="18">
        <v>0.23541666666666669</v>
      </c>
      <c r="M6" s="13">
        <v>21.6</v>
      </c>
      <c r="N6" s="16">
        <f>+M6+K6+J6+I6</f>
        <v>61.4</v>
      </c>
      <c r="O6" s="16">
        <v>10</v>
      </c>
      <c r="P6" s="38">
        <f t="shared" si="0"/>
        <v>18.421052631578949</v>
      </c>
    </row>
    <row r="7" spans="1:20" x14ac:dyDescent="0.25">
      <c r="A7" s="11">
        <v>4</v>
      </c>
      <c r="B7" s="12"/>
      <c r="C7" s="13"/>
      <c r="D7" s="13"/>
      <c r="E7" s="14"/>
      <c r="F7" s="15"/>
      <c r="G7" s="17"/>
      <c r="H7" s="16"/>
      <c r="I7" s="16"/>
      <c r="J7" s="16"/>
      <c r="K7" s="16"/>
      <c r="L7" s="13"/>
      <c r="M7" s="13"/>
      <c r="N7" s="16">
        <f t="shared" ref="N7:N8" si="1">+M7+K7+J7+I7</f>
        <v>0</v>
      </c>
      <c r="O7" s="16"/>
      <c r="P7" s="38" t="e">
        <f t="shared" si="0"/>
        <v>#DIV/0!</v>
      </c>
    </row>
    <row r="8" spans="1:20" x14ac:dyDescent="0.25">
      <c r="A8" s="42">
        <v>5</v>
      </c>
      <c r="B8" s="227" t="s">
        <v>160</v>
      </c>
      <c r="C8" s="228" t="s">
        <v>161</v>
      </c>
      <c r="D8" s="228" t="s">
        <v>162</v>
      </c>
      <c r="E8" s="229" t="s">
        <v>163</v>
      </c>
      <c r="F8" s="46">
        <v>1</v>
      </c>
      <c r="G8" s="47">
        <v>19</v>
      </c>
      <c r="H8" s="48">
        <v>172</v>
      </c>
      <c r="I8" s="48">
        <v>42.7</v>
      </c>
      <c r="J8" s="48">
        <v>8</v>
      </c>
      <c r="K8" s="48">
        <v>0</v>
      </c>
      <c r="L8" s="49">
        <v>0.25694444444444448</v>
      </c>
      <c r="M8" s="50">
        <v>34</v>
      </c>
      <c r="N8" s="16">
        <f t="shared" si="1"/>
        <v>84.7</v>
      </c>
      <c r="O8" s="48">
        <v>14</v>
      </c>
      <c r="P8" s="51">
        <f t="shared" si="0"/>
        <v>25.789473684210527</v>
      </c>
    </row>
    <row r="9" spans="1:20" x14ac:dyDescent="0.25">
      <c r="A9" s="42">
        <v>6</v>
      </c>
      <c r="B9" s="43"/>
      <c r="C9" s="44"/>
      <c r="D9" s="44"/>
      <c r="E9" s="45"/>
      <c r="F9" s="46"/>
      <c r="G9" s="47"/>
      <c r="H9" s="48"/>
      <c r="I9" s="48"/>
      <c r="J9" s="48"/>
      <c r="K9" s="48"/>
      <c r="L9" s="49"/>
      <c r="M9" s="49"/>
      <c r="N9" s="48"/>
      <c r="O9" s="48"/>
      <c r="P9" s="51" t="e">
        <f t="shared" si="0"/>
        <v>#DIV/0!</v>
      </c>
    </row>
    <row r="10" spans="1:20" x14ac:dyDescent="0.25">
      <c r="A10" s="42">
        <v>7</v>
      </c>
      <c r="B10" s="43"/>
      <c r="C10" s="44"/>
      <c r="D10" s="44"/>
      <c r="E10" s="45"/>
      <c r="F10" s="46"/>
      <c r="G10" s="47"/>
      <c r="H10" s="48"/>
      <c r="I10" s="48"/>
      <c r="J10" s="48"/>
      <c r="K10" s="48"/>
      <c r="L10" s="44"/>
      <c r="M10" s="44"/>
      <c r="N10" s="48"/>
      <c r="O10" s="48"/>
      <c r="P10" s="51" t="e">
        <f t="shared" si="0"/>
        <v>#DIV/0!</v>
      </c>
    </row>
    <row r="11" spans="1:20" x14ac:dyDescent="0.25">
      <c r="A11" s="42">
        <v>8</v>
      </c>
      <c r="B11" s="43"/>
      <c r="C11" s="44"/>
      <c r="D11" s="44"/>
      <c r="E11" s="45"/>
      <c r="F11" s="46"/>
      <c r="G11" s="47"/>
      <c r="H11" s="48"/>
      <c r="I11" s="48"/>
      <c r="J11" s="48"/>
      <c r="K11" s="48"/>
      <c r="L11" s="44"/>
      <c r="M11" s="44"/>
      <c r="N11" s="48"/>
      <c r="O11" s="48"/>
      <c r="P11" s="51" t="e">
        <f t="shared" si="0"/>
        <v>#DIV/0!</v>
      </c>
    </row>
    <row r="12" spans="1:20" x14ac:dyDescent="0.25">
      <c r="A12" s="42">
        <v>9</v>
      </c>
      <c r="B12" s="43"/>
      <c r="C12" s="44"/>
      <c r="D12" s="44"/>
      <c r="E12" s="45"/>
      <c r="F12" s="46"/>
      <c r="G12" s="47"/>
      <c r="H12" s="48"/>
      <c r="I12" s="48"/>
      <c r="J12" s="48"/>
      <c r="K12" s="48"/>
      <c r="L12" s="44"/>
      <c r="M12" s="44"/>
      <c r="N12" s="48"/>
      <c r="O12" s="48"/>
      <c r="P12" s="51" t="e">
        <f t="shared" si="0"/>
        <v>#DIV/0!</v>
      </c>
    </row>
    <row r="13" spans="1:20" x14ac:dyDescent="0.25">
      <c r="A13" s="42">
        <v>10</v>
      </c>
      <c r="B13" s="43"/>
      <c r="C13" s="44"/>
      <c r="D13" s="44"/>
      <c r="E13" s="45"/>
      <c r="F13" s="46"/>
      <c r="G13" s="47"/>
      <c r="H13" s="48"/>
      <c r="I13" s="48"/>
      <c r="J13" s="48"/>
      <c r="K13" s="48"/>
      <c r="L13" s="44"/>
      <c r="M13" s="44"/>
      <c r="N13" s="48"/>
      <c r="O13" s="48"/>
      <c r="P13" s="51" t="e">
        <f t="shared" si="0"/>
        <v>#DIV/0!</v>
      </c>
    </row>
    <row r="14" spans="1:20" x14ac:dyDescent="0.25">
      <c r="A14" s="42">
        <v>11</v>
      </c>
      <c r="B14" s="43"/>
      <c r="C14" s="44"/>
      <c r="D14" s="44"/>
      <c r="E14" s="45"/>
      <c r="F14" s="46"/>
      <c r="G14" s="47"/>
      <c r="H14" s="48"/>
      <c r="I14" s="48"/>
      <c r="J14" s="48"/>
      <c r="K14" s="48"/>
      <c r="L14" s="44"/>
      <c r="M14" s="44"/>
      <c r="N14" s="48"/>
      <c r="O14" s="48"/>
      <c r="P14" s="51" t="e">
        <f t="shared" si="0"/>
        <v>#DIV/0!</v>
      </c>
    </row>
    <row r="15" spans="1:20" x14ac:dyDescent="0.25">
      <c r="A15" s="42">
        <v>12</v>
      </c>
      <c r="B15" s="43"/>
      <c r="C15" s="44"/>
      <c r="D15" s="44"/>
      <c r="E15" s="45"/>
      <c r="F15" s="46"/>
      <c r="G15" s="47"/>
      <c r="H15" s="48"/>
      <c r="I15" s="48"/>
      <c r="J15" s="48"/>
      <c r="K15" s="48"/>
      <c r="L15" s="44"/>
      <c r="M15" s="44"/>
      <c r="N15" s="48"/>
      <c r="O15" s="48"/>
      <c r="P15" s="51" t="e">
        <f t="shared" si="0"/>
        <v>#DIV/0!</v>
      </c>
    </row>
    <row r="16" spans="1:20" x14ac:dyDescent="0.25">
      <c r="A16" s="42">
        <v>13</v>
      </c>
      <c r="B16" s="53"/>
      <c r="C16" s="54"/>
      <c r="D16" s="54"/>
      <c r="E16" s="55"/>
      <c r="F16" s="46"/>
      <c r="G16" s="47"/>
      <c r="H16" s="48"/>
      <c r="I16" s="48"/>
      <c r="J16" s="48"/>
      <c r="K16" s="48"/>
      <c r="L16" s="44"/>
      <c r="M16" s="44"/>
      <c r="N16" s="48"/>
      <c r="O16" s="48"/>
      <c r="P16" s="51" t="e">
        <f t="shared" si="0"/>
        <v>#DIV/0!</v>
      </c>
    </row>
    <row r="17" spans="1:16" x14ac:dyDescent="0.25">
      <c r="A17" s="42">
        <v>14</v>
      </c>
      <c r="B17" s="53"/>
      <c r="C17" s="54"/>
      <c r="D17" s="54"/>
      <c r="E17" s="55"/>
      <c r="F17" s="46"/>
      <c r="G17" s="47"/>
      <c r="H17" s="48"/>
      <c r="I17" s="48"/>
      <c r="J17" s="48"/>
      <c r="K17" s="48"/>
      <c r="L17" s="44"/>
      <c r="M17" s="44"/>
      <c r="N17" s="48"/>
      <c r="O17" s="48"/>
      <c r="P17" s="51" t="e">
        <f t="shared" si="0"/>
        <v>#DIV/0!</v>
      </c>
    </row>
    <row r="18" spans="1:16" x14ac:dyDescent="0.25">
      <c r="A18" s="42">
        <v>15</v>
      </c>
      <c r="B18" s="53"/>
      <c r="C18" s="54"/>
      <c r="D18" s="54"/>
      <c r="E18" s="55"/>
      <c r="F18" s="46"/>
      <c r="G18" s="47"/>
      <c r="H18" s="48"/>
      <c r="I18" s="48"/>
      <c r="J18" s="48"/>
      <c r="K18" s="48"/>
      <c r="L18" s="44"/>
      <c r="M18" s="44"/>
      <c r="N18" s="48"/>
      <c r="O18" s="48"/>
      <c r="P18" s="51" t="e">
        <f t="shared" si="0"/>
        <v>#DIV/0!</v>
      </c>
    </row>
    <row r="19" spans="1:16" x14ac:dyDescent="0.25">
      <c r="A19" s="42">
        <v>16</v>
      </c>
      <c r="B19" s="53"/>
      <c r="C19" s="54"/>
      <c r="D19" s="54"/>
      <c r="E19" s="55"/>
      <c r="F19" s="46"/>
      <c r="G19" s="47"/>
      <c r="H19" s="48"/>
      <c r="I19" s="48"/>
      <c r="J19" s="48"/>
      <c r="K19" s="48"/>
      <c r="L19" s="44"/>
      <c r="M19" s="44"/>
      <c r="N19" s="48"/>
      <c r="O19" s="48"/>
      <c r="P19" s="51" t="e">
        <f t="shared" si="0"/>
        <v>#DIV/0!</v>
      </c>
    </row>
    <row r="20" spans="1:16" x14ac:dyDescent="0.25">
      <c r="A20" s="42">
        <v>17</v>
      </c>
      <c r="B20" s="53"/>
      <c r="C20" s="54"/>
      <c r="D20" s="54"/>
      <c r="E20" s="55"/>
      <c r="F20" s="46"/>
      <c r="G20" s="47"/>
      <c r="H20" s="48"/>
      <c r="I20" s="48"/>
      <c r="J20" s="48"/>
      <c r="K20" s="48"/>
      <c r="L20" s="44"/>
      <c r="M20" s="44"/>
      <c r="N20" s="48"/>
      <c r="O20" s="48"/>
      <c r="P20" s="51" t="e">
        <f t="shared" si="0"/>
        <v>#DIV/0!</v>
      </c>
    </row>
    <row r="21" spans="1:16" x14ac:dyDescent="0.25">
      <c r="A21" s="42">
        <v>18</v>
      </c>
      <c r="B21" s="53"/>
      <c r="C21" s="54"/>
      <c r="D21" s="54"/>
      <c r="E21" s="55"/>
      <c r="F21" s="46"/>
      <c r="G21" s="47"/>
      <c r="H21" s="48"/>
      <c r="I21" s="48"/>
      <c r="J21" s="48"/>
      <c r="K21" s="48"/>
      <c r="L21" s="44"/>
      <c r="M21" s="44"/>
      <c r="N21" s="48"/>
      <c r="O21" s="48"/>
      <c r="P21" s="51" t="e">
        <f t="shared" si="0"/>
        <v>#DIV/0!</v>
      </c>
    </row>
    <row r="22" spans="1:16" x14ac:dyDescent="0.25">
      <c r="A22" s="11">
        <v>19</v>
      </c>
      <c r="B22" s="19"/>
      <c r="C22" s="20"/>
      <c r="D22" s="20"/>
      <c r="E22" s="21"/>
      <c r="F22" s="15"/>
      <c r="G22" s="17"/>
      <c r="H22" s="16"/>
      <c r="I22" s="16"/>
      <c r="J22" s="16"/>
      <c r="K22" s="16"/>
      <c r="L22" s="13"/>
      <c r="M22" s="13"/>
      <c r="N22" s="16"/>
      <c r="O22" s="16"/>
      <c r="P22" s="38" t="e">
        <f t="shared" si="0"/>
        <v>#DIV/0!</v>
      </c>
    </row>
    <row r="23" spans="1:16" x14ac:dyDescent="0.25">
      <c r="A23" s="11">
        <v>20</v>
      </c>
      <c r="B23" s="19"/>
      <c r="C23" s="20"/>
      <c r="D23" s="20"/>
      <c r="E23" s="21"/>
      <c r="F23" s="15"/>
      <c r="G23" s="17"/>
      <c r="H23" s="16"/>
      <c r="I23" s="16"/>
      <c r="J23" s="16"/>
      <c r="K23" s="16"/>
      <c r="L23" s="13"/>
      <c r="M23" s="13"/>
      <c r="N23" s="16"/>
      <c r="O23" s="16"/>
      <c r="P23" s="38" t="e">
        <f t="shared" si="0"/>
        <v>#DIV/0!</v>
      </c>
    </row>
    <row r="24" spans="1:16" x14ac:dyDescent="0.25">
      <c r="A24" s="11">
        <v>21</v>
      </c>
      <c r="B24" s="19"/>
      <c r="C24" s="20"/>
      <c r="D24" s="20"/>
      <c r="E24" s="21"/>
      <c r="F24" s="15"/>
      <c r="G24" s="17"/>
      <c r="H24" s="16"/>
      <c r="I24" s="16"/>
      <c r="J24" s="16"/>
      <c r="K24" s="16"/>
      <c r="L24" s="13"/>
      <c r="M24" s="13"/>
      <c r="N24" s="16"/>
      <c r="O24" s="16"/>
      <c r="P24" s="38" t="e">
        <f t="shared" si="0"/>
        <v>#DIV/0!</v>
      </c>
    </row>
    <row r="25" spans="1:16" x14ac:dyDescent="0.25">
      <c r="A25" s="11">
        <v>22</v>
      </c>
      <c r="B25" s="19"/>
      <c r="C25" s="20"/>
      <c r="D25" s="20"/>
      <c r="E25" s="21"/>
      <c r="F25" s="15"/>
      <c r="G25" s="17"/>
      <c r="H25" s="16"/>
      <c r="I25" s="16"/>
      <c r="J25" s="16"/>
      <c r="K25" s="16"/>
      <c r="L25" s="13"/>
      <c r="M25" s="13"/>
      <c r="N25" s="16"/>
      <c r="O25" s="16"/>
      <c r="P25" s="38" t="e">
        <f t="shared" si="0"/>
        <v>#DIV/0!</v>
      </c>
    </row>
    <row r="26" spans="1:16" x14ac:dyDescent="0.25">
      <c r="A26" s="11">
        <v>23</v>
      </c>
      <c r="B26" s="12"/>
      <c r="C26" s="13"/>
      <c r="D26" s="13"/>
      <c r="E26" s="14"/>
      <c r="F26" s="15"/>
      <c r="G26" s="17"/>
      <c r="H26" s="16"/>
      <c r="I26" s="16"/>
      <c r="J26" s="16"/>
      <c r="K26" s="16"/>
      <c r="L26" s="18"/>
      <c r="M26" s="18"/>
      <c r="N26" s="16"/>
      <c r="O26" s="16"/>
      <c r="P26" s="38" t="e">
        <f t="shared" si="0"/>
        <v>#DIV/0!</v>
      </c>
    </row>
    <row r="27" spans="1:16" x14ac:dyDescent="0.25">
      <c r="A27" s="11">
        <v>24</v>
      </c>
      <c r="B27" s="19"/>
      <c r="C27" s="20"/>
      <c r="D27" s="20"/>
      <c r="E27" s="21"/>
      <c r="F27" s="15"/>
      <c r="G27" s="17"/>
      <c r="H27" s="16"/>
      <c r="I27" s="16"/>
      <c r="J27" s="16"/>
      <c r="K27" s="16"/>
      <c r="L27" s="13"/>
      <c r="M27" s="13"/>
      <c r="N27" s="16"/>
      <c r="O27" s="16"/>
      <c r="P27" s="38" t="e">
        <f t="shared" si="0"/>
        <v>#DIV/0!</v>
      </c>
    </row>
    <row r="28" spans="1:16" x14ac:dyDescent="0.25">
      <c r="A28" s="11">
        <v>25</v>
      </c>
      <c r="B28" s="19"/>
      <c r="C28" s="20"/>
      <c r="D28" s="20"/>
      <c r="E28" s="21"/>
      <c r="F28" s="15"/>
      <c r="G28" s="17"/>
      <c r="H28" s="16"/>
      <c r="I28" s="16"/>
      <c r="J28" s="16"/>
      <c r="K28" s="16"/>
      <c r="L28" s="18"/>
      <c r="M28" s="13"/>
      <c r="N28" s="16"/>
      <c r="O28" s="16"/>
      <c r="P28" s="38" t="e">
        <f t="shared" si="0"/>
        <v>#DIV/0!</v>
      </c>
    </row>
    <row r="29" spans="1:16" x14ac:dyDescent="0.25">
      <c r="A29" s="11">
        <v>26</v>
      </c>
      <c r="B29" s="19"/>
      <c r="C29" s="20"/>
      <c r="D29" s="20"/>
      <c r="E29" s="21"/>
      <c r="F29" s="15"/>
      <c r="G29" s="17"/>
      <c r="H29" s="16"/>
      <c r="I29" s="16"/>
      <c r="J29" s="16"/>
      <c r="K29" s="16"/>
      <c r="L29" s="13"/>
      <c r="M29" s="13"/>
      <c r="N29" s="16"/>
      <c r="O29" s="16"/>
      <c r="P29" s="38" t="e">
        <f t="shared" si="0"/>
        <v>#DIV/0!</v>
      </c>
    </row>
    <row r="30" spans="1:16" x14ac:dyDescent="0.25">
      <c r="A30" s="11">
        <v>27</v>
      </c>
      <c r="B30" s="19"/>
      <c r="C30" s="20"/>
      <c r="D30" s="20"/>
      <c r="E30" s="21"/>
      <c r="F30" s="15"/>
      <c r="G30" s="17"/>
      <c r="H30" s="16"/>
      <c r="I30" s="16"/>
      <c r="J30" s="16"/>
      <c r="K30" s="16"/>
      <c r="L30" s="13"/>
      <c r="M30" s="13"/>
      <c r="N30" s="16"/>
      <c r="O30" s="16"/>
      <c r="P30" s="38" t="e">
        <f t="shared" si="0"/>
        <v>#DIV/0!</v>
      </c>
    </row>
    <row r="31" spans="1:16" x14ac:dyDescent="0.25">
      <c r="A31" s="11">
        <v>28</v>
      </c>
      <c r="B31" s="19"/>
      <c r="C31" s="20"/>
      <c r="D31" s="20"/>
      <c r="E31" s="21"/>
      <c r="F31" s="15"/>
      <c r="G31" s="17"/>
      <c r="H31" s="16"/>
      <c r="I31" s="16"/>
      <c r="J31" s="16"/>
      <c r="K31" s="16"/>
      <c r="L31" s="13"/>
      <c r="M31" s="13"/>
      <c r="N31" s="16"/>
      <c r="O31" s="16"/>
      <c r="P31" s="38" t="e">
        <f t="shared" si="0"/>
        <v>#DIV/0!</v>
      </c>
    </row>
    <row r="32" spans="1:16" x14ac:dyDescent="0.25">
      <c r="A32" s="11">
        <v>29</v>
      </c>
      <c r="B32" s="19"/>
      <c r="C32" s="20"/>
      <c r="D32" s="20"/>
      <c r="E32" s="21"/>
      <c r="F32" s="15"/>
      <c r="G32" s="17"/>
      <c r="H32" s="16"/>
      <c r="I32" s="16"/>
      <c r="J32" s="16"/>
      <c r="K32" s="16"/>
      <c r="L32" s="13"/>
      <c r="M32" s="13"/>
      <c r="N32" s="16"/>
      <c r="O32" s="16"/>
      <c r="P32" s="38" t="e">
        <f t="shared" si="0"/>
        <v>#DIV/0!</v>
      </c>
    </row>
    <row r="33" spans="1:16" x14ac:dyDescent="0.25">
      <c r="A33" s="11">
        <v>30</v>
      </c>
      <c r="B33" s="19"/>
      <c r="C33" s="20"/>
      <c r="D33" s="20"/>
      <c r="E33" s="21"/>
      <c r="F33" s="15"/>
      <c r="G33" s="17"/>
      <c r="H33" s="16"/>
      <c r="I33" s="16"/>
      <c r="J33" s="16"/>
      <c r="K33" s="16"/>
      <c r="L33" s="13"/>
      <c r="M33" s="13"/>
      <c r="N33" s="16"/>
      <c r="O33" s="16"/>
      <c r="P33" s="38" t="e">
        <f t="shared" si="0"/>
        <v>#DIV/0!</v>
      </c>
    </row>
    <row r="34" spans="1:16" x14ac:dyDescent="0.25">
      <c r="A34" s="11">
        <v>31</v>
      </c>
      <c r="B34" s="19"/>
      <c r="C34" s="20"/>
      <c r="D34" s="20"/>
      <c r="E34" s="21"/>
      <c r="F34" s="15"/>
      <c r="G34" s="17"/>
      <c r="H34" s="16"/>
      <c r="I34" s="16"/>
      <c r="J34" s="16"/>
      <c r="K34" s="16"/>
      <c r="L34" s="13"/>
      <c r="M34" s="13"/>
      <c r="N34" s="16"/>
      <c r="O34" s="16"/>
      <c r="P34" s="38" t="e">
        <f t="shared" si="0"/>
        <v>#DIV/0!</v>
      </c>
    </row>
    <row r="35" spans="1:16" x14ac:dyDescent="0.25">
      <c r="A35" s="11">
        <v>32</v>
      </c>
      <c r="B35" s="19"/>
      <c r="C35" s="20"/>
      <c r="D35" s="20"/>
      <c r="E35" s="21"/>
      <c r="F35" s="15"/>
      <c r="G35" s="17"/>
      <c r="H35" s="16"/>
      <c r="I35" s="16"/>
      <c r="J35" s="16"/>
      <c r="K35" s="16"/>
      <c r="L35" s="13"/>
      <c r="M35" s="13"/>
      <c r="N35" s="16"/>
      <c r="O35" s="16"/>
      <c r="P35" s="38" t="e">
        <f t="shared" si="0"/>
        <v>#DIV/0!</v>
      </c>
    </row>
    <row r="36" spans="1:16" x14ac:dyDescent="0.25">
      <c r="A36" s="11">
        <v>33</v>
      </c>
      <c r="B36" s="19"/>
      <c r="C36" s="20"/>
      <c r="D36" s="20"/>
      <c r="E36" s="21"/>
      <c r="F36" s="15"/>
      <c r="G36" s="17"/>
      <c r="H36" s="16"/>
      <c r="I36" s="16"/>
      <c r="J36" s="16"/>
      <c r="K36" s="16"/>
      <c r="L36" s="13"/>
      <c r="M36" s="13"/>
      <c r="N36" s="16"/>
      <c r="O36" s="16"/>
      <c r="P36" s="38" t="e">
        <f t="shared" si="0"/>
        <v>#DIV/0!</v>
      </c>
    </row>
    <row r="37" spans="1:16" x14ac:dyDescent="0.25">
      <c r="A37" s="11">
        <v>34</v>
      </c>
      <c r="B37" s="19"/>
      <c r="C37" s="20"/>
      <c r="D37" s="20"/>
      <c r="E37" s="21"/>
      <c r="F37" s="15"/>
      <c r="G37" s="17"/>
      <c r="H37" s="16"/>
      <c r="I37" s="16"/>
      <c r="J37" s="16"/>
      <c r="K37" s="16"/>
      <c r="L37" s="13"/>
      <c r="M37" s="13"/>
      <c r="N37" s="16"/>
      <c r="O37" s="16"/>
      <c r="P37" s="38" t="e">
        <f t="shared" si="0"/>
        <v>#DIV/0!</v>
      </c>
    </row>
    <row r="38" spans="1:16" x14ac:dyDescent="0.25">
      <c r="A38" s="11">
        <v>35</v>
      </c>
      <c r="B38" s="19"/>
      <c r="C38" s="20"/>
      <c r="D38" s="20"/>
      <c r="E38" s="21"/>
      <c r="F38" s="15"/>
      <c r="G38" s="17"/>
      <c r="H38" s="16"/>
      <c r="I38" s="16"/>
      <c r="J38" s="16"/>
      <c r="K38" s="16"/>
      <c r="L38" s="13"/>
      <c r="M38" s="13"/>
      <c r="N38" s="16"/>
      <c r="O38" s="16"/>
      <c r="P38" s="38" t="e">
        <f t="shared" si="0"/>
        <v>#DIV/0!</v>
      </c>
    </row>
    <row r="39" spans="1:16" x14ac:dyDescent="0.25">
      <c r="A39" s="11">
        <v>36</v>
      </c>
      <c r="B39" s="19"/>
      <c r="C39" s="20"/>
      <c r="D39" s="20"/>
      <c r="E39" s="21"/>
      <c r="F39" s="15"/>
      <c r="G39" s="17"/>
      <c r="H39" s="16"/>
      <c r="I39" s="16"/>
      <c r="J39" s="16"/>
      <c r="K39" s="16"/>
      <c r="L39" s="13"/>
      <c r="M39" s="13"/>
      <c r="N39" s="16"/>
      <c r="O39" s="16"/>
      <c r="P39" s="38" t="e">
        <f t="shared" si="0"/>
        <v>#DIV/0!</v>
      </c>
    </row>
    <row r="40" spans="1:16" ht="15.75" thickBot="1" x14ac:dyDescent="0.3">
      <c r="A40" s="22">
        <v>37</v>
      </c>
      <c r="B40" s="23"/>
      <c r="C40" s="24"/>
      <c r="D40" s="24"/>
      <c r="E40" s="25"/>
      <c r="F40" s="26"/>
      <c r="G40" s="28"/>
      <c r="H40" s="27"/>
      <c r="I40" s="27"/>
      <c r="J40" s="27"/>
      <c r="K40" s="27"/>
      <c r="L40" s="24"/>
      <c r="M40" s="24"/>
      <c r="N40" s="27"/>
      <c r="O40" s="27"/>
      <c r="P40" s="40" t="e">
        <f t="shared" si="0"/>
        <v>#DIV/0!</v>
      </c>
    </row>
    <row r="41" spans="1:16" ht="15.75" thickBot="1" x14ac:dyDescent="0.3">
      <c r="F41" s="30"/>
      <c r="G41" s="30"/>
      <c r="H41" s="30"/>
      <c r="I41" s="30"/>
      <c r="J41" s="30"/>
      <c r="K41" s="30"/>
      <c r="N41" s="30"/>
      <c r="O41" s="30"/>
      <c r="P41" s="31"/>
    </row>
    <row r="42" spans="1:16" ht="19.5" thickBot="1" x14ac:dyDescent="0.3">
      <c r="B42" s="510" t="s">
        <v>17</v>
      </c>
      <c r="C42" s="511"/>
      <c r="D42" s="511"/>
      <c r="E42" s="512"/>
      <c r="F42" s="30"/>
      <c r="G42" s="30"/>
      <c r="H42" s="30"/>
      <c r="I42" s="30"/>
      <c r="J42" s="30"/>
      <c r="K42" s="30"/>
      <c r="N42" s="30"/>
      <c r="O42" s="30"/>
      <c r="P42" s="31"/>
    </row>
  </sheetData>
  <mergeCells count="3">
    <mergeCell ref="A1:E2"/>
    <mergeCell ref="F1:P2"/>
    <mergeCell ref="B42:E42"/>
  </mergeCells>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P11" sqref="P11"/>
    </sheetView>
  </sheetViews>
  <sheetFormatPr defaultRowHeight="15" x14ac:dyDescent="0.25"/>
  <cols>
    <col min="2" max="2" width="14.7109375" customWidth="1"/>
    <col min="3" max="3" width="24.85546875" bestFit="1" customWidth="1"/>
    <col min="4" max="4" width="24.140625" bestFit="1" customWidth="1"/>
    <col min="5" max="5" width="18.7109375" bestFit="1" customWidth="1"/>
  </cols>
  <sheetData>
    <row r="1" spans="1:16" x14ac:dyDescent="0.25">
      <c r="A1" s="495" t="s">
        <v>16</v>
      </c>
      <c r="B1" s="496"/>
      <c r="C1" s="496"/>
      <c r="D1" s="496"/>
      <c r="E1" s="497"/>
      <c r="F1" s="501" t="s">
        <v>165</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x14ac:dyDescent="0.25">
      <c r="A4" s="11">
        <v>1</v>
      </c>
      <c r="B4" s="134" t="s">
        <v>79</v>
      </c>
      <c r="C4" s="124" t="s">
        <v>26</v>
      </c>
      <c r="D4" s="124" t="s">
        <v>27</v>
      </c>
      <c r="E4" s="135" t="s">
        <v>28</v>
      </c>
      <c r="F4" s="15">
        <v>5</v>
      </c>
      <c r="G4" s="17">
        <v>30</v>
      </c>
      <c r="H4" s="16">
        <v>195</v>
      </c>
      <c r="I4" s="16">
        <v>35</v>
      </c>
      <c r="J4" s="16">
        <v>0</v>
      </c>
      <c r="K4" s="16">
        <v>0</v>
      </c>
      <c r="L4" s="18">
        <v>0.19236111111111112</v>
      </c>
      <c r="M4" s="13">
        <v>0</v>
      </c>
      <c r="N4" s="16">
        <v>35</v>
      </c>
      <c r="O4" s="16">
        <v>5</v>
      </c>
      <c r="P4" s="38">
        <f t="shared" ref="P4:P11" si="0">+O4*$A$3/G4</f>
        <v>5.833333333333333</v>
      </c>
    </row>
    <row r="5" spans="1:16" x14ac:dyDescent="0.25">
      <c r="A5" s="11">
        <v>2</v>
      </c>
      <c r="B5" s="136" t="s">
        <v>80</v>
      </c>
      <c r="C5" s="13" t="s">
        <v>29</v>
      </c>
      <c r="D5" s="13" t="s">
        <v>30</v>
      </c>
      <c r="E5" s="137" t="s">
        <v>31</v>
      </c>
      <c r="F5" s="15">
        <v>5</v>
      </c>
      <c r="G5" s="17">
        <v>30</v>
      </c>
      <c r="H5" s="16">
        <v>195</v>
      </c>
      <c r="I5" s="16">
        <v>35</v>
      </c>
      <c r="J5" s="16">
        <v>0</v>
      </c>
      <c r="K5" s="16">
        <v>0</v>
      </c>
      <c r="L5" s="18">
        <v>0.18888888888888888</v>
      </c>
      <c r="M5" s="13">
        <v>0</v>
      </c>
      <c r="N5" s="16">
        <v>35</v>
      </c>
      <c r="O5" s="16">
        <v>4</v>
      </c>
      <c r="P5" s="38">
        <f t="shared" si="0"/>
        <v>4.666666666666667</v>
      </c>
    </row>
    <row r="6" spans="1:16" x14ac:dyDescent="0.25">
      <c r="A6" s="11">
        <v>3</v>
      </c>
      <c r="B6" s="136" t="s">
        <v>81</v>
      </c>
      <c r="C6" s="13" t="s">
        <v>32</v>
      </c>
      <c r="D6" s="13" t="s">
        <v>33</v>
      </c>
      <c r="E6" s="137" t="s">
        <v>34</v>
      </c>
      <c r="F6" s="15">
        <v>6</v>
      </c>
      <c r="G6" s="17">
        <v>29</v>
      </c>
      <c r="H6" s="16">
        <v>180.5</v>
      </c>
      <c r="I6" s="16">
        <v>39.799999999999997</v>
      </c>
      <c r="J6" s="16">
        <v>0</v>
      </c>
      <c r="K6" s="16">
        <v>0</v>
      </c>
      <c r="L6" s="18">
        <v>0.19583333333333333</v>
      </c>
      <c r="M6" s="13">
        <v>0.4</v>
      </c>
      <c r="N6" s="16">
        <v>40.200000000000003</v>
      </c>
      <c r="O6" s="16">
        <v>6</v>
      </c>
      <c r="P6" s="38">
        <f t="shared" si="0"/>
        <v>7.2413793103448274</v>
      </c>
    </row>
    <row r="7" spans="1:16" x14ac:dyDescent="0.25">
      <c r="A7" s="11">
        <v>4</v>
      </c>
      <c r="B7" s="138" t="s">
        <v>169</v>
      </c>
      <c r="C7" s="44" t="s">
        <v>167</v>
      </c>
      <c r="D7" s="44" t="s">
        <v>168</v>
      </c>
      <c r="E7" s="126"/>
      <c r="F7" s="46">
        <v>6</v>
      </c>
      <c r="G7" s="47">
        <v>29</v>
      </c>
      <c r="H7" s="48">
        <v>188</v>
      </c>
      <c r="I7" s="48">
        <v>37.299999999999997</v>
      </c>
      <c r="J7" s="48">
        <v>0</v>
      </c>
      <c r="K7" s="48">
        <v>0</v>
      </c>
      <c r="L7" s="49">
        <v>0.20138888888888887</v>
      </c>
      <c r="M7" s="44">
        <v>3.6</v>
      </c>
      <c r="N7" s="48">
        <v>40.9</v>
      </c>
      <c r="O7" s="48">
        <v>8</v>
      </c>
      <c r="P7" s="51">
        <f t="shared" si="0"/>
        <v>9.6551724137931032</v>
      </c>
    </row>
    <row r="8" spans="1:16" x14ac:dyDescent="0.25">
      <c r="A8" s="11">
        <v>5</v>
      </c>
      <c r="B8" s="210" t="s">
        <v>107</v>
      </c>
      <c r="C8" s="207" t="s">
        <v>108</v>
      </c>
      <c r="D8" s="207" t="s">
        <v>109</v>
      </c>
      <c r="E8" s="137" t="s">
        <v>170</v>
      </c>
      <c r="F8" s="15">
        <v>5</v>
      </c>
      <c r="G8" s="17">
        <v>30</v>
      </c>
      <c r="H8" s="16">
        <v>192</v>
      </c>
      <c r="I8" s="16">
        <v>36</v>
      </c>
      <c r="J8" s="16">
        <v>0</v>
      </c>
      <c r="K8" s="16">
        <v>0</v>
      </c>
      <c r="L8" s="18">
        <v>0.18333333333333335</v>
      </c>
      <c r="M8" s="13">
        <v>0</v>
      </c>
      <c r="N8" s="16">
        <v>36</v>
      </c>
      <c r="O8" s="16">
        <v>6</v>
      </c>
      <c r="P8" s="38">
        <f t="shared" si="0"/>
        <v>7</v>
      </c>
    </row>
    <row r="9" spans="1:16" x14ac:dyDescent="0.25">
      <c r="A9" s="11">
        <v>6</v>
      </c>
      <c r="B9" s="138" t="s">
        <v>120</v>
      </c>
      <c r="C9" s="44" t="s">
        <v>117</v>
      </c>
      <c r="D9" s="44" t="s">
        <v>122</v>
      </c>
      <c r="E9" s="126" t="s">
        <v>171</v>
      </c>
      <c r="F9" s="15">
        <v>5</v>
      </c>
      <c r="G9" s="17">
        <v>30</v>
      </c>
      <c r="H9" s="16">
        <v>191.5</v>
      </c>
      <c r="I9" s="16">
        <v>36.200000000000003</v>
      </c>
      <c r="J9" s="16">
        <v>9</v>
      </c>
      <c r="K9" s="16"/>
      <c r="L9" s="13"/>
      <c r="M9" s="13"/>
      <c r="N9" s="16"/>
      <c r="O9" s="16">
        <v>30</v>
      </c>
      <c r="P9" s="38">
        <f t="shared" si="0"/>
        <v>35</v>
      </c>
    </row>
    <row r="10" spans="1:16" x14ac:dyDescent="0.25">
      <c r="A10" s="11">
        <v>7</v>
      </c>
      <c r="B10" s="136" t="s">
        <v>135</v>
      </c>
      <c r="C10" s="13" t="s">
        <v>136</v>
      </c>
      <c r="D10" s="13" t="s">
        <v>137</v>
      </c>
      <c r="E10" s="137" t="s">
        <v>138</v>
      </c>
      <c r="F10" s="15">
        <v>6</v>
      </c>
      <c r="G10" s="17">
        <v>29</v>
      </c>
      <c r="H10" s="16">
        <v>201.5</v>
      </c>
      <c r="I10" s="16">
        <v>32.799999999999997</v>
      </c>
      <c r="J10" s="16">
        <v>4</v>
      </c>
      <c r="K10" s="16">
        <v>0</v>
      </c>
      <c r="L10" s="18">
        <v>0.19999999999999998</v>
      </c>
      <c r="M10" s="13">
        <v>2.8</v>
      </c>
      <c r="N10" s="16">
        <v>39.6</v>
      </c>
      <c r="O10" s="16">
        <v>5</v>
      </c>
      <c r="P10" s="38">
        <f t="shared" si="0"/>
        <v>6.0344827586206895</v>
      </c>
    </row>
    <row r="11" spans="1:16" ht="19.5" customHeight="1" x14ac:dyDescent="0.25">
      <c r="A11" s="11">
        <v>8</v>
      </c>
      <c r="B11" s="136"/>
      <c r="C11" s="13" t="s">
        <v>140</v>
      </c>
      <c r="D11" s="13"/>
      <c r="E11" s="137"/>
      <c r="F11" s="15">
        <v>5</v>
      </c>
      <c r="G11" s="17">
        <v>30</v>
      </c>
      <c r="H11" s="16">
        <v>190</v>
      </c>
      <c r="I11" s="16">
        <v>36</v>
      </c>
      <c r="J11" s="16">
        <v>9</v>
      </c>
      <c r="K11" s="16">
        <v>0</v>
      </c>
      <c r="L11" s="18">
        <v>0.20625000000000002</v>
      </c>
      <c r="M11" s="13">
        <v>6.4</v>
      </c>
      <c r="N11" s="16">
        <v>51.4</v>
      </c>
      <c r="O11" s="16">
        <v>15</v>
      </c>
      <c r="P11" s="38">
        <f t="shared" si="0"/>
        <v>17.5</v>
      </c>
    </row>
    <row r="12" spans="1:16" x14ac:dyDescent="0.25">
      <c r="A12" s="11">
        <v>9</v>
      </c>
      <c r="B12" s="136"/>
      <c r="C12" s="13"/>
      <c r="D12" s="13"/>
      <c r="E12" s="137"/>
      <c r="F12" s="15"/>
      <c r="G12" s="17"/>
      <c r="H12" s="16"/>
      <c r="I12" s="16"/>
      <c r="J12" s="16"/>
      <c r="K12" s="16"/>
      <c r="L12" s="18"/>
      <c r="M12" s="13"/>
      <c r="N12" s="16"/>
      <c r="O12" s="16"/>
      <c r="P12" s="38"/>
    </row>
  </sheetData>
  <mergeCells count="2">
    <mergeCell ref="A1:E2"/>
    <mergeCell ref="F1:P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P8" sqref="P8"/>
    </sheetView>
  </sheetViews>
  <sheetFormatPr defaultRowHeight="15" x14ac:dyDescent="0.25"/>
  <cols>
    <col min="2" max="2" width="10.28515625" bestFit="1" customWidth="1"/>
    <col min="3" max="3" width="24.85546875" bestFit="1" customWidth="1"/>
    <col min="4" max="4" width="24.140625" bestFit="1" customWidth="1"/>
    <col min="5" max="5" width="18.7109375" bestFit="1" customWidth="1"/>
  </cols>
  <sheetData>
    <row r="1" spans="1:16" x14ac:dyDescent="0.25">
      <c r="A1" s="495" t="s">
        <v>16</v>
      </c>
      <c r="B1" s="496"/>
      <c r="C1" s="496"/>
      <c r="D1" s="496"/>
      <c r="E1" s="497"/>
      <c r="F1" s="501" t="s">
        <v>4</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x14ac:dyDescent="0.25">
      <c r="A4" s="42">
        <v>1</v>
      </c>
      <c r="B4" s="43" t="s">
        <v>181</v>
      </c>
      <c r="C4" s="44" t="s">
        <v>56</v>
      </c>
      <c r="D4" s="44" t="s">
        <v>57</v>
      </c>
      <c r="E4" s="45" t="s">
        <v>55</v>
      </c>
      <c r="F4" s="46" t="s">
        <v>115</v>
      </c>
      <c r="G4" s="47">
        <v>20</v>
      </c>
      <c r="H4" s="48">
        <v>183.5</v>
      </c>
      <c r="I4" s="48">
        <v>38.799999999999997</v>
      </c>
      <c r="J4" s="48">
        <v>0</v>
      </c>
      <c r="K4" s="48">
        <v>0</v>
      </c>
      <c r="L4" s="49">
        <v>0.20486111111111113</v>
      </c>
      <c r="M4" s="50">
        <v>3.5</v>
      </c>
      <c r="N4" s="48">
        <v>42.4</v>
      </c>
      <c r="O4" s="48">
        <v>2</v>
      </c>
      <c r="P4" s="51">
        <f t="shared" ref="P4:P13" si="0">+O4*$A$3/G4</f>
        <v>3.5</v>
      </c>
    </row>
    <row r="5" spans="1:16" x14ac:dyDescent="0.25">
      <c r="A5" s="42">
        <v>2</v>
      </c>
      <c r="B5" s="43" t="s">
        <v>177</v>
      </c>
      <c r="C5" s="44" t="s">
        <v>68</v>
      </c>
      <c r="D5" s="44" t="s">
        <v>69</v>
      </c>
      <c r="E5" s="45" t="s">
        <v>70</v>
      </c>
      <c r="F5" s="46" t="s">
        <v>106</v>
      </c>
      <c r="G5" s="47">
        <v>23</v>
      </c>
      <c r="H5" s="48">
        <v>191.5</v>
      </c>
      <c r="I5" s="48">
        <v>36.200000000000003</v>
      </c>
      <c r="J5" s="48">
        <v>0</v>
      </c>
      <c r="K5" s="48"/>
      <c r="L5" s="44"/>
      <c r="M5" s="44"/>
      <c r="N5" s="48"/>
      <c r="O5" s="48">
        <v>23</v>
      </c>
      <c r="P5" s="51">
        <f t="shared" si="0"/>
        <v>35</v>
      </c>
    </row>
    <row r="6" spans="1:16" x14ac:dyDescent="0.25">
      <c r="A6" s="42">
        <v>3</v>
      </c>
      <c r="B6" s="53" t="s">
        <v>129</v>
      </c>
      <c r="C6" s="54" t="s">
        <v>130</v>
      </c>
      <c r="D6" s="54" t="s">
        <v>131</v>
      </c>
      <c r="E6" s="55" t="s">
        <v>96</v>
      </c>
      <c r="F6" s="46" t="s">
        <v>115</v>
      </c>
      <c r="G6" s="47">
        <v>20</v>
      </c>
      <c r="H6" s="48">
        <v>181</v>
      </c>
      <c r="I6" s="48">
        <v>39.700000000000003</v>
      </c>
      <c r="J6" s="48">
        <v>0</v>
      </c>
      <c r="K6" s="48">
        <v>0</v>
      </c>
      <c r="L6" s="49">
        <v>0.19236111111111112</v>
      </c>
      <c r="M6" s="44">
        <v>0</v>
      </c>
      <c r="N6" s="48">
        <v>39.700000000000003</v>
      </c>
      <c r="O6" s="48">
        <v>1</v>
      </c>
      <c r="P6" s="51">
        <f t="shared" si="0"/>
        <v>1.75</v>
      </c>
    </row>
    <row r="7" spans="1:16" x14ac:dyDescent="0.25">
      <c r="A7" s="42">
        <v>4</v>
      </c>
      <c r="B7" s="53" t="s">
        <v>186</v>
      </c>
      <c r="C7" s="54" t="s">
        <v>98</v>
      </c>
      <c r="D7" s="54" t="s">
        <v>99</v>
      </c>
      <c r="E7" s="55" t="s">
        <v>100</v>
      </c>
      <c r="F7" s="46" t="s">
        <v>115</v>
      </c>
      <c r="G7" s="47">
        <v>20</v>
      </c>
      <c r="H7" s="48">
        <v>185.5</v>
      </c>
      <c r="I7" s="48">
        <v>38.200000000000003</v>
      </c>
      <c r="J7" s="48">
        <v>21</v>
      </c>
      <c r="K7" s="48">
        <v>40</v>
      </c>
      <c r="L7" s="49">
        <v>0.24166666666666667</v>
      </c>
      <c r="M7" s="44">
        <v>24.8</v>
      </c>
      <c r="N7" s="48">
        <v>133</v>
      </c>
      <c r="O7" s="48">
        <v>15</v>
      </c>
      <c r="P7" s="51">
        <f t="shared" si="0"/>
        <v>26.25</v>
      </c>
    </row>
    <row r="8" spans="1:16" x14ac:dyDescent="0.25">
      <c r="A8" s="42">
        <v>5</v>
      </c>
      <c r="B8" s="19" t="s">
        <v>81</v>
      </c>
      <c r="C8" s="20" t="s">
        <v>32</v>
      </c>
      <c r="D8" s="20" t="s">
        <v>33</v>
      </c>
      <c r="E8" s="21" t="s">
        <v>34</v>
      </c>
      <c r="F8" s="15" t="s">
        <v>172</v>
      </c>
      <c r="G8" s="17">
        <v>23</v>
      </c>
      <c r="H8" s="16">
        <v>166</v>
      </c>
      <c r="I8" s="16">
        <v>44.7</v>
      </c>
      <c r="J8" s="16">
        <v>0</v>
      </c>
      <c r="K8" s="16">
        <v>0</v>
      </c>
      <c r="L8" s="18">
        <v>0.19930555555555554</v>
      </c>
      <c r="M8" s="13">
        <v>0.4</v>
      </c>
      <c r="N8" s="16">
        <v>45.1</v>
      </c>
      <c r="O8" s="16">
        <v>7</v>
      </c>
      <c r="P8" s="38">
        <f t="shared" si="0"/>
        <v>10.652173913043478</v>
      </c>
    </row>
    <row r="9" spans="1:16" x14ac:dyDescent="0.25">
      <c r="A9" s="42">
        <v>6</v>
      </c>
      <c r="B9" s="19" t="s">
        <v>124</v>
      </c>
      <c r="C9" s="20" t="s">
        <v>61</v>
      </c>
      <c r="D9" s="20" t="s">
        <v>62</v>
      </c>
      <c r="E9" s="21" t="s">
        <v>63</v>
      </c>
      <c r="F9" s="15" t="s">
        <v>106</v>
      </c>
      <c r="G9" s="17">
        <v>23</v>
      </c>
      <c r="H9" s="16">
        <v>196</v>
      </c>
      <c r="I9" s="16">
        <v>34.700000000000003</v>
      </c>
      <c r="J9" s="16">
        <v>4</v>
      </c>
      <c r="K9" s="16"/>
      <c r="L9" s="13"/>
      <c r="M9" s="13"/>
      <c r="N9" s="16"/>
      <c r="O9" s="16">
        <v>23</v>
      </c>
      <c r="P9" s="38">
        <f t="shared" si="0"/>
        <v>35</v>
      </c>
    </row>
    <row r="10" spans="1:16" x14ac:dyDescent="0.25">
      <c r="A10" s="42">
        <v>7</v>
      </c>
      <c r="B10" s="19" t="s">
        <v>173</v>
      </c>
      <c r="C10" s="20" t="s">
        <v>174</v>
      </c>
      <c r="D10" s="20" t="s">
        <v>175</v>
      </c>
      <c r="E10" s="21" t="s">
        <v>176</v>
      </c>
      <c r="F10" s="15" t="s">
        <v>106</v>
      </c>
      <c r="G10" s="17">
        <v>23</v>
      </c>
      <c r="H10" s="16">
        <v>188</v>
      </c>
      <c r="I10" s="16">
        <v>37.299999999999997</v>
      </c>
      <c r="J10" s="16">
        <v>17</v>
      </c>
      <c r="K10" s="16"/>
      <c r="L10" s="13"/>
      <c r="M10" s="13"/>
      <c r="N10" s="16"/>
      <c r="O10" s="16">
        <v>23</v>
      </c>
      <c r="P10" s="38">
        <f t="shared" si="0"/>
        <v>35</v>
      </c>
    </row>
    <row r="11" spans="1:16" x14ac:dyDescent="0.25">
      <c r="A11" s="42">
        <v>8</v>
      </c>
      <c r="B11" s="19" t="s">
        <v>178</v>
      </c>
      <c r="C11" s="20" t="s">
        <v>179</v>
      </c>
      <c r="D11" s="20" t="s">
        <v>180</v>
      </c>
      <c r="E11" s="21"/>
      <c r="F11" s="15" t="s">
        <v>106</v>
      </c>
      <c r="G11" s="17">
        <v>23</v>
      </c>
      <c r="H11" s="16">
        <v>198</v>
      </c>
      <c r="I11" s="16">
        <v>34</v>
      </c>
      <c r="J11" s="16">
        <v>0</v>
      </c>
      <c r="K11" s="16">
        <v>0</v>
      </c>
      <c r="L11" s="18">
        <v>0.20625000000000002</v>
      </c>
      <c r="M11" s="13">
        <v>4.4000000000000004</v>
      </c>
      <c r="N11" s="16">
        <v>38.4</v>
      </c>
      <c r="O11" s="16">
        <v>5</v>
      </c>
      <c r="P11" s="38">
        <f t="shared" si="0"/>
        <v>7.6086956521739131</v>
      </c>
    </row>
    <row r="12" spans="1:16" x14ac:dyDescent="0.25">
      <c r="A12" s="42">
        <v>9</v>
      </c>
      <c r="B12" s="19" t="s">
        <v>182</v>
      </c>
      <c r="C12" s="20" t="s">
        <v>183</v>
      </c>
      <c r="D12" s="20" t="s">
        <v>184</v>
      </c>
      <c r="E12" s="21" t="s">
        <v>185</v>
      </c>
      <c r="F12" s="15" t="s">
        <v>115</v>
      </c>
      <c r="G12" s="243">
        <v>20</v>
      </c>
      <c r="H12" s="16">
        <v>202.5</v>
      </c>
      <c r="I12" s="16">
        <v>32.5</v>
      </c>
      <c r="J12" s="16">
        <v>0</v>
      </c>
      <c r="K12" s="16">
        <v>20</v>
      </c>
      <c r="L12" s="18">
        <v>0.21180555555555555</v>
      </c>
      <c r="M12" s="13">
        <v>7.6</v>
      </c>
      <c r="N12" s="16">
        <v>60.1</v>
      </c>
      <c r="O12" s="16">
        <v>6</v>
      </c>
      <c r="P12" s="38">
        <f t="shared" si="0"/>
        <v>10.5</v>
      </c>
    </row>
    <row r="13" spans="1:16" ht="15.75" thickBot="1" x14ac:dyDescent="0.3">
      <c r="A13" s="42">
        <v>10</v>
      </c>
      <c r="B13" s="23"/>
      <c r="C13" s="24"/>
      <c r="D13" s="24"/>
      <c r="E13" s="25"/>
      <c r="F13" s="26"/>
      <c r="G13" s="28"/>
      <c r="H13" s="27"/>
      <c r="I13" s="27"/>
      <c r="J13" s="27"/>
      <c r="K13" s="27"/>
      <c r="L13" s="24"/>
      <c r="M13" s="24"/>
      <c r="N13" s="27"/>
      <c r="O13" s="27"/>
      <c r="P13" s="40" t="e">
        <f t="shared" si="0"/>
        <v>#DIV/0!</v>
      </c>
    </row>
    <row r="14" spans="1:16" ht="15.75" thickBot="1" x14ac:dyDescent="0.3">
      <c r="F14" s="30"/>
      <c r="G14" s="30"/>
      <c r="H14" s="30"/>
      <c r="I14" s="30"/>
      <c r="J14" s="30"/>
      <c r="K14" s="30"/>
      <c r="N14" s="30"/>
      <c r="O14" s="30"/>
      <c r="P14" s="31"/>
    </row>
    <row r="15" spans="1:16" ht="19.5" thickBot="1" x14ac:dyDescent="0.3">
      <c r="B15" s="510" t="s">
        <v>17</v>
      </c>
      <c r="C15" s="511"/>
      <c r="D15" s="511"/>
      <c r="E15" s="512"/>
      <c r="F15" s="30"/>
      <c r="G15" s="30"/>
      <c r="H15" s="30"/>
      <c r="I15" s="30"/>
      <c r="J15" s="30"/>
      <c r="K15" s="30"/>
      <c r="N15" s="30"/>
      <c r="O15" s="30"/>
      <c r="P15" s="31"/>
    </row>
  </sheetData>
  <mergeCells count="3">
    <mergeCell ref="A1:E2"/>
    <mergeCell ref="F1:P2"/>
    <mergeCell ref="B15:E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F4" sqref="F4:P4"/>
    </sheetView>
  </sheetViews>
  <sheetFormatPr defaultRowHeight="15" x14ac:dyDescent="0.25"/>
  <cols>
    <col min="2" max="2" width="15.85546875" customWidth="1"/>
    <col min="3" max="3" width="19.5703125" bestFit="1" customWidth="1"/>
    <col min="5" max="5" width="19" customWidth="1"/>
  </cols>
  <sheetData>
    <row r="1" spans="1:16" x14ac:dyDescent="0.25">
      <c r="A1" s="495" t="s">
        <v>16</v>
      </c>
      <c r="B1" s="496"/>
      <c r="C1" s="496"/>
      <c r="D1" s="496"/>
      <c r="E1" s="497"/>
      <c r="F1" s="501" t="s">
        <v>166</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x14ac:dyDescent="0.25">
      <c r="A4" s="1">
        <v>1</v>
      </c>
      <c r="B4" s="2"/>
      <c r="C4" s="3" t="s">
        <v>187</v>
      </c>
      <c r="D4" s="3" t="s">
        <v>188</v>
      </c>
      <c r="E4" s="4" t="s">
        <v>28</v>
      </c>
      <c r="F4" s="5">
        <v>4</v>
      </c>
      <c r="G4" s="8">
        <v>26</v>
      </c>
      <c r="H4" s="6"/>
      <c r="I4" s="6">
        <v>36.799999999999997</v>
      </c>
      <c r="J4" s="6">
        <v>0</v>
      </c>
      <c r="K4" s="6">
        <v>0</v>
      </c>
      <c r="L4" s="7">
        <v>0.20208333333333331</v>
      </c>
      <c r="M4" s="3">
        <v>0</v>
      </c>
      <c r="N4" s="6">
        <v>36.799999999999997</v>
      </c>
      <c r="O4" s="6">
        <v>8</v>
      </c>
      <c r="P4" s="39">
        <f>+O4*$A$3/G4</f>
        <v>10.76923076923077</v>
      </c>
    </row>
    <row r="5" spans="1:16" x14ac:dyDescent="0.25">
      <c r="A5" s="11">
        <v>2</v>
      </c>
      <c r="B5" s="12"/>
      <c r="C5" s="13" t="s">
        <v>189</v>
      </c>
      <c r="D5" s="13" t="s">
        <v>190</v>
      </c>
      <c r="E5" s="14" t="s">
        <v>28</v>
      </c>
      <c r="F5" s="15">
        <v>4</v>
      </c>
      <c r="G5" s="17">
        <v>26</v>
      </c>
      <c r="H5" s="16"/>
      <c r="I5" s="16">
        <v>38</v>
      </c>
      <c r="J5" s="16">
        <v>4</v>
      </c>
      <c r="K5" s="16"/>
      <c r="L5" s="18">
        <v>0.23263888888888887</v>
      </c>
      <c r="M5" s="13">
        <v>14</v>
      </c>
      <c r="N5" s="16">
        <v>46</v>
      </c>
      <c r="O5" s="16">
        <v>15</v>
      </c>
      <c r="P5" s="38">
        <f t="shared" ref="P5:P40" si="0">+O5*$A$3/G5</f>
        <v>20.192307692307693</v>
      </c>
    </row>
    <row r="6" spans="1:16" x14ac:dyDescent="0.25">
      <c r="A6" s="11">
        <v>3</v>
      </c>
      <c r="B6" s="12"/>
      <c r="C6" s="13" t="s">
        <v>191</v>
      </c>
      <c r="D6" s="13" t="s">
        <v>113</v>
      </c>
      <c r="E6" s="14" t="s">
        <v>31</v>
      </c>
      <c r="F6" s="15">
        <v>5</v>
      </c>
      <c r="G6" s="17">
        <v>24</v>
      </c>
      <c r="H6" s="16"/>
      <c r="I6" s="16">
        <v>37.299999999999997</v>
      </c>
      <c r="J6" s="16">
        <v>4</v>
      </c>
      <c r="K6" s="16">
        <v>0</v>
      </c>
      <c r="L6" s="18">
        <v>0.19583333333333333</v>
      </c>
      <c r="M6" s="13">
        <v>0</v>
      </c>
      <c r="N6" s="16">
        <v>41.3</v>
      </c>
      <c r="O6" s="16">
        <v>7</v>
      </c>
      <c r="P6" s="38">
        <f t="shared" si="0"/>
        <v>10.208333333333334</v>
      </c>
    </row>
    <row r="7" spans="1:16" x14ac:dyDescent="0.25">
      <c r="A7" s="11">
        <v>4</v>
      </c>
      <c r="B7" s="12"/>
      <c r="C7" s="13" t="s">
        <v>23</v>
      </c>
      <c r="D7" s="13" t="s">
        <v>24</v>
      </c>
      <c r="E7" s="14" t="s">
        <v>96</v>
      </c>
      <c r="F7" s="15">
        <v>5</v>
      </c>
      <c r="G7" s="17">
        <v>24</v>
      </c>
      <c r="H7" s="16"/>
      <c r="I7" s="16">
        <v>40.299999999999997</v>
      </c>
      <c r="J7" s="16">
        <v>21</v>
      </c>
      <c r="K7" s="16">
        <v>0</v>
      </c>
      <c r="L7" s="18">
        <v>0.18680555555555556</v>
      </c>
      <c r="M7" s="13">
        <v>4.4000000000000004</v>
      </c>
      <c r="N7" s="16">
        <v>65.7</v>
      </c>
      <c r="O7" s="16">
        <v>12</v>
      </c>
      <c r="P7" s="38">
        <f t="shared" si="0"/>
        <v>17.5</v>
      </c>
    </row>
    <row r="8" spans="1:16" x14ac:dyDescent="0.25">
      <c r="A8" s="42">
        <v>5</v>
      </c>
      <c r="B8" s="43"/>
      <c r="C8" s="44" t="s">
        <v>187</v>
      </c>
      <c r="D8" s="44" t="s">
        <v>192</v>
      </c>
      <c r="E8" s="45" t="s">
        <v>28</v>
      </c>
      <c r="F8" s="46">
        <v>3</v>
      </c>
      <c r="G8" s="47">
        <v>24</v>
      </c>
      <c r="H8" s="48"/>
      <c r="I8" s="48">
        <v>35.299999999999997</v>
      </c>
      <c r="J8" s="48">
        <v>13</v>
      </c>
      <c r="K8" s="48">
        <v>0</v>
      </c>
      <c r="L8" s="49">
        <v>0.20625000000000002</v>
      </c>
      <c r="M8" s="50">
        <v>0</v>
      </c>
      <c r="N8" s="48">
        <v>48.3</v>
      </c>
      <c r="O8" s="48">
        <v>14</v>
      </c>
      <c r="P8" s="51">
        <f t="shared" si="0"/>
        <v>20.416666666666668</v>
      </c>
    </row>
    <row r="9" spans="1:16" x14ac:dyDescent="0.25">
      <c r="A9" s="42">
        <v>6</v>
      </c>
      <c r="B9" s="43"/>
      <c r="C9" s="44" t="s">
        <v>193</v>
      </c>
      <c r="D9" s="44" t="s">
        <v>194</v>
      </c>
      <c r="E9" s="45" t="s">
        <v>28</v>
      </c>
      <c r="F9" s="46">
        <v>3</v>
      </c>
      <c r="G9" s="47">
        <v>24</v>
      </c>
      <c r="H9" s="48"/>
      <c r="I9" s="48">
        <v>35.799999999999997</v>
      </c>
      <c r="J9" s="48"/>
      <c r="K9" s="48"/>
      <c r="L9" s="49"/>
      <c r="M9" s="49"/>
      <c r="N9" s="48"/>
      <c r="O9" s="48">
        <v>24</v>
      </c>
      <c r="P9" s="51">
        <f t="shared" si="0"/>
        <v>35</v>
      </c>
    </row>
    <row r="10" spans="1:16" x14ac:dyDescent="0.25">
      <c r="A10" s="42">
        <v>7</v>
      </c>
      <c r="B10" s="43"/>
      <c r="C10" s="44" t="s">
        <v>89</v>
      </c>
      <c r="D10" s="44" t="s">
        <v>94</v>
      </c>
      <c r="E10" s="45" t="s">
        <v>145</v>
      </c>
      <c r="F10" s="46">
        <v>3</v>
      </c>
      <c r="G10" s="47">
        <v>24</v>
      </c>
      <c r="H10" s="48"/>
      <c r="I10" s="48">
        <v>39.700000000000003</v>
      </c>
      <c r="J10" s="48"/>
      <c r="K10" s="48"/>
      <c r="L10" s="44"/>
      <c r="M10" s="44"/>
      <c r="N10" s="48"/>
      <c r="O10" s="48">
        <v>24</v>
      </c>
      <c r="P10" s="51">
        <f t="shared" si="0"/>
        <v>35</v>
      </c>
    </row>
    <row r="11" spans="1:16" x14ac:dyDescent="0.25">
      <c r="A11" s="42">
        <v>8</v>
      </c>
      <c r="B11" s="43"/>
      <c r="C11" s="44"/>
      <c r="D11" s="44"/>
      <c r="E11" s="45"/>
      <c r="F11" s="46"/>
      <c r="G11" s="47"/>
      <c r="H11" s="48"/>
      <c r="I11" s="48"/>
      <c r="J11" s="48"/>
      <c r="K11" s="48"/>
      <c r="L11" s="44"/>
      <c r="M11" s="44"/>
      <c r="N11" s="48"/>
      <c r="O11" s="48"/>
      <c r="P11" s="51" t="e">
        <f t="shared" si="0"/>
        <v>#DIV/0!</v>
      </c>
    </row>
    <row r="12" spans="1:16" x14ac:dyDescent="0.25">
      <c r="A12" s="42">
        <v>9</v>
      </c>
      <c r="B12" s="43"/>
      <c r="C12" s="44"/>
      <c r="D12" s="44"/>
      <c r="E12" s="45"/>
      <c r="F12" s="46"/>
      <c r="G12" s="47"/>
      <c r="H12" s="48"/>
      <c r="I12" s="48"/>
      <c r="J12" s="48"/>
      <c r="K12" s="48"/>
      <c r="L12" s="44"/>
      <c r="M12" s="44"/>
      <c r="N12" s="48"/>
      <c r="O12" s="48"/>
      <c r="P12" s="51" t="e">
        <f t="shared" si="0"/>
        <v>#DIV/0!</v>
      </c>
    </row>
    <row r="13" spans="1:16" x14ac:dyDescent="0.25">
      <c r="A13" s="42">
        <v>10</v>
      </c>
      <c r="B13" s="43"/>
      <c r="C13" s="44"/>
      <c r="D13" s="44"/>
      <c r="E13" s="45"/>
      <c r="F13" s="46"/>
      <c r="G13" s="47"/>
      <c r="H13" s="48"/>
      <c r="I13" s="48"/>
      <c r="J13" s="48"/>
      <c r="K13" s="48"/>
      <c r="L13" s="44"/>
      <c r="M13" s="44"/>
      <c r="N13" s="48"/>
      <c r="O13" s="48"/>
      <c r="P13" s="51" t="e">
        <f t="shared" si="0"/>
        <v>#DIV/0!</v>
      </c>
    </row>
    <row r="14" spans="1:16" x14ac:dyDescent="0.25">
      <c r="A14" s="42">
        <v>11</v>
      </c>
      <c r="B14" s="43"/>
      <c r="C14" s="44"/>
      <c r="D14" s="44"/>
      <c r="E14" s="45"/>
      <c r="F14" s="46"/>
      <c r="G14" s="47"/>
      <c r="H14" s="48"/>
      <c r="I14" s="48"/>
      <c r="J14" s="48"/>
      <c r="K14" s="48"/>
      <c r="L14" s="44"/>
      <c r="M14" s="44"/>
      <c r="N14" s="48"/>
      <c r="O14" s="48"/>
      <c r="P14" s="51" t="e">
        <f t="shared" si="0"/>
        <v>#DIV/0!</v>
      </c>
    </row>
    <row r="15" spans="1:16" x14ac:dyDescent="0.25">
      <c r="A15" s="42">
        <v>12</v>
      </c>
      <c r="B15" s="43"/>
      <c r="C15" s="44"/>
      <c r="D15" s="44"/>
      <c r="E15" s="45"/>
      <c r="F15" s="46"/>
      <c r="G15" s="47"/>
      <c r="H15" s="48"/>
      <c r="I15" s="48"/>
      <c r="J15" s="48"/>
      <c r="K15" s="48"/>
      <c r="L15" s="44"/>
      <c r="M15" s="44"/>
      <c r="N15" s="48"/>
      <c r="O15" s="48"/>
      <c r="P15" s="51" t="e">
        <f t="shared" si="0"/>
        <v>#DIV/0!</v>
      </c>
    </row>
    <row r="16" spans="1:16" x14ac:dyDescent="0.25">
      <c r="A16" s="42">
        <v>13</v>
      </c>
      <c r="B16" s="53"/>
      <c r="C16" s="54"/>
      <c r="D16" s="54"/>
      <c r="E16" s="55"/>
      <c r="F16" s="46"/>
      <c r="G16" s="47"/>
      <c r="H16" s="48"/>
      <c r="I16" s="48"/>
      <c r="J16" s="48"/>
      <c r="K16" s="48"/>
      <c r="L16" s="44"/>
      <c r="M16" s="44"/>
      <c r="N16" s="48"/>
      <c r="O16" s="48"/>
      <c r="P16" s="51" t="e">
        <f t="shared" si="0"/>
        <v>#DIV/0!</v>
      </c>
    </row>
    <row r="17" spans="1:16" x14ac:dyDescent="0.25">
      <c r="A17" s="42">
        <v>14</v>
      </c>
      <c r="B17" s="53"/>
      <c r="C17" s="54"/>
      <c r="D17" s="54"/>
      <c r="E17" s="55"/>
      <c r="F17" s="46"/>
      <c r="G17" s="47"/>
      <c r="H17" s="48"/>
      <c r="I17" s="48"/>
      <c r="J17" s="48"/>
      <c r="K17" s="48"/>
      <c r="L17" s="44"/>
      <c r="M17" s="44"/>
      <c r="N17" s="48"/>
      <c r="O17" s="48"/>
      <c r="P17" s="51" t="e">
        <f t="shared" si="0"/>
        <v>#DIV/0!</v>
      </c>
    </row>
    <row r="18" spans="1:16" x14ac:dyDescent="0.25">
      <c r="A18" s="42">
        <v>15</v>
      </c>
      <c r="B18" s="53"/>
      <c r="C18" s="54"/>
      <c r="D18" s="54"/>
      <c r="E18" s="55"/>
      <c r="F18" s="46"/>
      <c r="G18" s="47"/>
      <c r="H18" s="48"/>
      <c r="I18" s="48"/>
      <c r="J18" s="48"/>
      <c r="K18" s="48"/>
      <c r="L18" s="44"/>
      <c r="M18" s="44"/>
      <c r="N18" s="48"/>
      <c r="O18" s="48"/>
      <c r="P18" s="51" t="e">
        <f t="shared" si="0"/>
        <v>#DIV/0!</v>
      </c>
    </row>
    <row r="19" spans="1:16" x14ac:dyDescent="0.25">
      <c r="A19" s="42">
        <v>16</v>
      </c>
      <c r="B19" s="53"/>
      <c r="C19" s="54"/>
      <c r="D19" s="54"/>
      <c r="E19" s="55"/>
      <c r="F19" s="46"/>
      <c r="G19" s="47"/>
      <c r="H19" s="48"/>
      <c r="I19" s="48"/>
      <c r="J19" s="48"/>
      <c r="K19" s="48"/>
      <c r="L19" s="44"/>
      <c r="M19" s="44"/>
      <c r="N19" s="48"/>
      <c r="O19" s="48"/>
      <c r="P19" s="51" t="e">
        <f t="shared" si="0"/>
        <v>#DIV/0!</v>
      </c>
    </row>
    <row r="20" spans="1:16" x14ac:dyDescent="0.25">
      <c r="A20" s="42">
        <v>17</v>
      </c>
      <c r="B20" s="53"/>
      <c r="C20" s="54"/>
      <c r="D20" s="54"/>
      <c r="E20" s="55"/>
      <c r="F20" s="46"/>
      <c r="G20" s="47"/>
      <c r="H20" s="48"/>
      <c r="I20" s="48"/>
      <c r="J20" s="48"/>
      <c r="K20" s="48"/>
      <c r="L20" s="44"/>
      <c r="M20" s="44"/>
      <c r="N20" s="48"/>
      <c r="O20" s="48"/>
      <c r="P20" s="51" t="e">
        <f t="shared" si="0"/>
        <v>#DIV/0!</v>
      </c>
    </row>
    <row r="21" spans="1:16" x14ac:dyDescent="0.25">
      <c r="A21" s="42">
        <v>18</v>
      </c>
      <c r="B21" s="53"/>
      <c r="C21" s="54"/>
      <c r="D21" s="54"/>
      <c r="E21" s="55"/>
      <c r="F21" s="46"/>
      <c r="G21" s="47"/>
      <c r="H21" s="48"/>
      <c r="I21" s="48"/>
      <c r="J21" s="48"/>
      <c r="K21" s="48"/>
      <c r="L21" s="44"/>
      <c r="M21" s="44"/>
      <c r="N21" s="48"/>
      <c r="O21" s="48"/>
      <c r="P21" s="51" t="e">
        <f t="shared" si="0"/>
        <v>#DIV/0!</v>
      </c>
    </row>
    <row r="22" spans="1:16" x14ac:dyDescent="0.25">
      <c r="A22" s="11">
        <v>19</v>
      </c>
      <c r="B22" s="19"/>
      <c r="C22" s="20"/>
      <c r="D22" s="20"/>
      <c r="E22" s="21"/>
      <c r="F22" s="15"/>
      <c r="G22" s="17"/>
      <c r="H22" s="16"/>
      <c r="I22" s="16"/>
      <c r="J22" s="16"/>
      <c r="K22" s="16"/>
      <c r="L22" s="13"/>
      <c r="M22" s="13"/>
      <c r="N22" s="16"/>
      <c r="O22" s="16"/>
      <c r="P22" s="38" t="e">
        <f t="shared" si="0"/>
        <v>#DIV/0!</v>
      </c>
    </row>
    <row r="23" spans="1:16" x14ac:dyDescent="0.25">
      <c r="A23" s="11">
        <v>20</v>
      </c>
      <c r="B23" s="19"/>
      <c r="C23" s="20"/>
      <c r="D23" s="20"/>
      <c r="E23" s="21"/>
      <c r="F23" s="15"/>
      <c r="G23" s="17"/>
      <c r="H23" s="16"/>
      <c r="I23" s="16"/>
      <c r="J23" s="16"/>
      <c r="K23" s="16"/>
      <c r="L23" s="13"/>
      <c r="M23" s="13"/>
      <c r="N23" s="16"/>
      <c r="O23" s="16"/>
      <c r="P23" s="38" t="e">
        <f t="shared" si="0"/>
        <v>#DIV/0!</v>
      </c>
    </row>
    <row r="24" spans="1:16" x14ac:dyDescent="0.25">
      <c r="A24" s="11">
        <v>21</v>
      </c>
      <c r="B24" s="19"/>
      <c r="C24" s="20"/>
      <c r="D24" s="20"/>
      <c r="E24" s="21"/>
      <c r="F24" s="15"/>
      <c r="G24" s="17"/>
      <c r="H24" s="16"/>
      <c r="I24" s="16"/>
      <c r="J24" s="16"/>
      <c r="K24" s="16"/>
      <c r="L24" s="13"/>
      <c r="M24" s="13"/>
      <c r="N24" s="16"/>
      <c r="O24" s="16"/>
      <c r="P24" s="38" t="e">
        <f t="shared" si="0"/>
        <v>#DIV/0!</v>
      </c>
    </row>
    <row r="25" spans="1:16" x14ac:dyDescent="0.25">
      <c r="A25" s="11">
        <v>22</v>
      </c>
      <c r="B25" s="19"/>
      <c r="C25" s="20"/>
      <c r="D25" s="20"/>
      <c r="E25" s="21"/>
      <c r="F25" s="15"/>
      <c r="G25" s="17"/>
      <c r="H25" s="16"/>
      <c r="I25" s="16"/>
      <c r="J25" s="16"/>
      <c r="K25" s="16"/>
      <c r="L25" s="13"/>
      <c r="M25" s="13"/>
      <c r="N25" s="16"/>
      <c r="O25" s="16"/>
      <c r="P25" s="38" t="e">
        <f t="shared" si="0"/>
        <v>#DIV/0!</v>
      </c>
    </row>
    <row r="26" spans="1:16" x14ac:dyDescent="0.25">
      <c r="A26" s="11">
        <v>23</v>
      </c>
      <c r="B26" s="12"/>
      <c r="C26" s="13"/>
      <c r="D26" s="13"/>
      <c r="E26" s="14"/>
      <c r="F26" s="15"/>
      <c r="G26" s="17"/>
      <c r="H26" s="16"/>
      <c r="I26" s="16"/>
      <c r="J26" s="16"/>
      <c r="K26" s="16"/>
      <c r="L26" s="18"/>
      <c r="M26" s="18"/>
      <c r="N26" s="16"/>
      <c r="O26" s="16"/>
      <c r="P26" s="38" t="e">
        <f t="shared" si="0"/>
        <v>#DIV/0!</v>
      </c>
    </row>
    <row r="27" spans="1:16" x14ac:dyDescent="0.25">
      <c r="A27" s="11">
        <v>24</v>
      </c>
      <c r="B27" s="19"/>
      <c r="C27" s="20"/>
      <c r="D27" s="20"/>
      <c r="E27" s="21"/>
      <c r="F27" s="15"/>
      <c r="G27" s="17"/>
      <c r="H27" s="16"/>
      <c r="I27" s="16"/>
      <c r="J27" s="16"/>
      <c r="K27" s="16"/>
      <c r="L27" s="13"/>
      <c r="M27" s="13"/>
      <c r="N27" s="16"/>
      <c r="O27" s="16"/>
      <c r="P27" s="38" t="e">
        <f t="shared" si="0"/>
        <v>#DIV/0!</v>
      </c>
    </row>
    <row r="28" spans="1:16" x14ac:dyDescent="0.25">
      <c r="A28" s="11">
        <v>25</v>
      </c>
      <c r="B28" s="19"/>
      <c r="C28" s="20"/>
      <c r="D28" s="20"/>
      <c r="E28" s="21"/>
      <c r="F28" s="15"/>
      <c r="G28" s="17"/>
      <c r="H28" s="16"/>
      <c r="I28" s="16"/>
      <c r="J28" s="16"/>
      <c r="K28" s="16"/>
      <c r="L28" s="18"/>
      <c r="M28" s="13"/>
      <c r="N28" s="16"/>
      <c r="O28" s="16"/>
      <c r="P28" s="38" t="e">
        <f t="shared" si="0"/>
        <v>#DIV/0!</v>
      </c>
    </row>
    <row r="29" spans="1:16" x14ac:dyDescent="0.25">
      <c r="A29" s="11">
        <v>26</v>
      </c>
      <c r="B29" s="19"/>
      <c r="C29" s="20"/>
      <c r="D29" s="20"/>
      <c r="E29" s="21"/>
      <c r="F29" s="15"/>
      <c r="G29" s="17"/>
      <c r="H29" s="16"/>
      <c r="I29" s="16"/>
      <c r="J29" s="16"/>
      <c r="K29" s="16"/>
      <c r="L29" s="13"/>
      <c r="M29" s="13"/>
      <c r="N29" s="16"/>
      <c r="O29" s="16"/>
      <c r="P29" s="38" t="e">
        <f t="shared" si="0"/>
        <v>#DIV/0!</v>
      </c>
    </row>
    <row r="30" spans="1:16" x14ac:dyDescent="0.25">
      <c r="A30" s="11">
        <v>27</v>
      </c>
      <c r="B30" s="19"/>
      <c r="C30" s="20"/>
      <c r="D30" s="20"/>
      <c r="E30" s="21"/>
      <c r="F30" s="15"/>
      <c r="G30" s="17"/>
      <c r="H30" s="16"/>
      <c r="I30" s="16"/>
      <c r="J30" s="16"/>
      <c r="K30" s="16"/>
      <c r="L30" s="13"/>
      <c r="M30" s="13"/>
      <c r="N30" s="16"/>
      <c r="O30" s="16"/>
      <c r="P30" s="38" t="e">
        <f t="shared" si="0"/>
        <v>#DIV/0!</v>
      </c>
    </row>
    <row r="31" spans="1:16" x14ac:dyDescent="0.25">
      <c r="A31" s="11">
        <v>28</v>
      </c>
      <c r="B31" s="19"/>
      <c r="C31" s="20"/>
      <c r="D31" s="20"/>
      <c r="E31" s="21"/>
      <c r="F31" s="15"/>
      <c r="G31" s="17"/>
      <c r="H31" s="16"/>
      <c r="I31" s="16"/>
      <c r="J31" s="16"/>
      <c r="K31" s="16"/>
      <c r="L31" s="13"/>
      <c r="M31" s="13"/>
      <c r="N31" s="16"/>
      <c r="O31" s="16"/>
      <c r="P31" s="38" t="e">
        <f t="shared" si="0"/>
        <v>#DIV/0!</v>
      </c>
    </row>
    <row r="32" spans="1:16" x14ac:dyDescent="0.25">
      <c r="A32" s="11">
        <v>29</v>
      </c>
      <c r="B32" s="19"/>
      <c r="C32" s="20"/>
      <c r="D32" s="20"/>
      <c r="E32" s="21"/>
      <c r="F32" s="15"/>
      <c r="G32" s="17"/>
      <c r="H32" s="16"/>
      <c r="I32" s="16"/>
      <c r="J32" s="16"/>
      <c r="K32" s="16"/>
      <c r="L32" s="13"/>
      <c r="M32" s="13"/>
      <c r="N32" s="16"/>
      <c r="O32" s="16"/>
      <c r="P32" s="38" t="e">
        <f t="shared" si="0"/>
        <v>#DIV/0!</v>
      </c>
    </row>
    <row r="33" spans="1:16" x14ac:dyDescent="0.25">
      <c r="A33" s="11">
        <v>30</v>
      </c>
      <c r="B33" s="19"/>
      <c r="C33" s="20"/>
      <c r="D33" s="20"/>
      <c r="E33" s="21"/>
      <c r="F33" s="15"/>
      <c r="G33" s="17"/>
      <c r="H33" s="16"/>
      <c r="I33" s="16"/>
      <c r="J33" s="16"/>
      <c r="K33" s="16"/>
      <c r="L33" s="13"/>
      <c r="M33" s="13"/>
      <c r="N33" s="16"/>
      <c r="O33" s="16"/>
      <c r="P33" s="38" t="e">
        <f t="shared" si="0"/>
        <v>#DIV/0!</v>
      </c>
    </row>
    <row r="34" spans="1:16" x14ac:dyDescent="0.25">
      <c r="A34" s="11">
        <v>31</v>
      </c>
      <c r="B34" s="19"/>
      <c r="C34" s="20"/>
      <c r="D34" s="20"/>
      <c r="E34" s="21"/>
      <c r="F34" s="15"/>
      <c r="G34" s="17"/>
      <c r="H34" s="16"/>
      <c r="I34" s="16"/>
      <c r="J34" s="16"/>
      <c r="K34" s="16"/>
      <c r="L34" s="13"/>
      <c r="M34" s="13"/>
      <c r="N34" s="16"/>
      <c r="O34" s="16"/>
      <c r="P34" s="38" t="e">
        <f t="shared" si="0"/>
        <v>#DIV/0!</v>
      </c>
    </row>
    <row r="35" spans="1:16" x14ac:dyDescent="0.25">
      <c r="A35" s="11">
        <v>32</v>
      </c>
      <c r="B35" s="19"/>
      <c r="C35" s="20"/>
      <c r="D35" s="20"/>
      <c r="E35" s="21"/>
      <c r="F35" s="15"/>
      <c r="G35" s="17"/>
      <c r="H35" s="16"/>
      <c r="I35" s="16"/>
      <c r="J35" s="16"/>
      <c r="K35" s="16"/>
      <c r="L35" s="13"/>
      <c r="M35" s="13"/>
      <c r="N35" s="16"/>
      <c r="O35" s="16"/>
      <c r="P35" s="38" t="e">
        <f t="shared" si="0"/>
        <v>#DIV/0!</v>
      </c>
    </row>
    <row r="36" spans="1:16" x14ac:dyDescent="0.25">
      <c r="A36" s="11">
        <v>33</v>
      </c>
      <c r="B36" s="19"/>
      <c r="C36" s="20"/>
      <c r="D36" s="20"/>
      <c r="E36" s="21"/>
      <c r="F36" s="15"/>
      <c r="G36" s="17"/>
      <c r="H36" s="16"/>
      <c r="I36" s="16"/>
      <c r="J36" s="16"/>
      <c r="K36" s="16"/>
      <c r="L36" s="13"/>
      <c r="M36" s="13"/>
      <c r="N36" s="16"/>
      <c r="O36" s="16"/>
      <c r="P36" s="38" t="e">
        <f t="shared" si="0"/>
        <v>#DIV/0!</v>
      </c>
    </row>
    <row r="37" spans="1:16" x14ac:dyDescent="0.25">
      <c r="A37" s="11">
        <v>34</v>
      </c>
      <c r="B37" s="19"/>
      <c r="C37" s="20"/>
      <c r="D37" s="20"/>
      <c r="E37" s="21"/>
      <c r="F37" s="15"/>
      <c r="G37" s="17"/>
      <c r="H37" s="16"/>
      <c r="I37" s="16"/>
      <c r="J37" s="16"/>
      <c r="K37" s="16"/>
      <c r="L37" s="13"/>
      <c r="M37" s="13"/>
      <c r="N37" s="16"/>
      <c r="O37" s="16"/>
      <c r="P37" s="38" t="e">
        <f t="shared" si="0"/>
        <v>#DIV/0!</v>
      </c>
    </row>
    <row r="38" spans="1:16" x14ac:dyDescent="0.25">
      <c r="A38" s="11">
        <v>35</v>
      </c>
      <c r="B38" s="19"/>
      <c r="C38" s="20"/>
      <c r="D38" s="20"/>
      <c r="E38" s="21"/>
      <c r="F38" s="15"/>
      <c r="G38" s="17"/>
      <c r="H38" s="16"/>
      <c r="I38" s="16"/>
      <c r="J38" s="16"/>
      <c r="K38" s="16"/>
      <c r="L38" s="13"/>
      <c r="M38" s="13"/>
      <c r="N38" s="16"/>
      <c r="O38" s="16"/>
      <c r="P38" s="38" t="e">
        <f t="shared" si="0"/>
        <v>#DIV/0!</v>
      </c>
    </row>
    <row r="39" spans="1:16" x14ac:dyDescent="0.25">
      <c r="A39" s="11">
        <v>36</v>
      </c>
      <c r="B39" s="19"/>
      <c r="C39" s="20"/>
      <c r="D39" s="20"/>
      <c r="E39" s="21"/>
      <c r="F39" s="15"/>
      <c r="G39" s="17"/>
      <c r="H39" s="16"/>
      <c r="I39" s="16"/>
      <c r="J39" s="16"/>
      <c r="K39" s="16"/>
      <c r="L39" s="13"/>
      <c r="M39" s="13"/>
      <c r="N39" s="16"/>
      <c r="O39" s="16"/>
      <c r="P39" s="38" t="e">
        <f t="shared" si="0"/>
        <v>#DIV/0!</v>
      </c>
    </row>
    <row r="40" spans="1:16" ht="15.75" thickBot="1" x14ac:dyDescent="0.3">
      <c r="A40" s="22">
        <v>37</v>
      </c>
      <c r="B40" s="23"/>
      <c r="C40" s="24"/>
      <c r="D40" s="24"/>
      <c r="E40" s="25"/>
      <c r="F40" s="26"/>
      <c r="G40" s="28"/>
      <c r="H40" s="27"/>
      <c r="I40" s="27"/>
      <c r="J40" s="27"/>
      <c r="K40" s="27"/>
      <c r="L40" s="24"/>
      <c r="M40" s="24"/>
      <c r="N40" s="27"/>
      <c r="O40" s="27"/>
      <c r="P40" s="40" t="e">
        <f t="shared" si="0"/>
        <v>#DIV/0!</v>
      </c>
    </row>
    <row r="41" spans="1:16" ht="15.75" thickBot="1" x14ac:dyDescent="0.3">
      <c r="F41" s="30"/>
      <c r="G41" s="30"/>
      <c r="H41" s="30"/>
      <c r="I41" s="30"/>
      <c r="J41" s="30"/>
      <c r="K41" s="30"/>
      <c r="N41" s="30"/>
      <c r="O41" s="30"/>
      <c r="P41" s="31"/>
    </row>
    <row r="42" spans="1:16" ht="19.5" thickBot="1" x14ac:dyDescent="0.3">
      <c r="B42" s="510" t="s">
        <v>17</v>
      </c>
      <c r="C42" s="511"/>
      <c r="D42" s="511"/>
      <c r="E42" s="512"/>
      <c r="F42" s="30"/>
      <c r="G42" s="30"/>
      <c r="H42" s="30"/>
      <c r="I42" s="30"/>
      <c r="J42" s="30"/>
      <c r="K42" s="30"/>
      <c r="N42" s="30"/>
      <c r="O42" s="30"/>
      <c r="P42" s="31"/>
    </row>
  </sheetData>
  <mergeCells count="3">
    <mergeCell ref="A1:E2"/>
    <mergeCell ref="F1:P2"/>
    <mergeCell ref="B42:E4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A32" workbookViewId="0">
      <selection activeCell="P44" sqref="A1:P44"/>
    </sheetView>
  </sheetViews>
  <sheetFormatPr defaultRowHeight="15" x14ac:dyDescent="0.25"/>
  <cols>
    <col min="2" max="2" width="20.7109375" customWidth="1"/>
    <col min="3" max="3" width="24.85546875" bestFit="1" customWidth="1"/>
    <col min="4" max="4" width="24.140625" bestFit="1" customWidth="1"/>
    <col min="5" max="5" width="23.140625" customWidth="1"/>
    <col min="13" max="13" width="9.140625" style="252"/>
  </cols>
  <sheetData>
    <row r="1" spans="1:16" x14ac:dyDescent="0.25">
      <c r="A1" s="495" t="s">
        <v>16</v>
      </c>
      <c r="B1" s="496"/>
      <c r="C1" s="496"/>
      <c r="D1" s="496"/>
      <c r="E1" s="497"/>
      <c r="F1" s="501" t="s">
        <v>18</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249" t="s">
        <v>11</v>
      </c>
      <c r="N3" s="36" t="s">
        <v>13</v>
      </c>
      <c r="O3" s="36" t="s">
        <v>14</v>
      </c>
      <c r="P3" s="37" t="s">
        <v>15</v>
      </c>
    </row>
    <row r="4" spans="1:16" ht="15.75" thickBot="1" x14ac:dyDescent="0.3">
      <c r="A4" s="1">
        <v>1</v>
      </c>
      <c r="B4" s="125" t="s">
        <v>79</v>
      </c>
      <c r="C4" s="3" t="s">
        <v>26</v>
      </c>
      <c r="D4" s="3" t="s">
        <v>27</v>
      </c>
      <c r="E4" s="123" t="s">
        <v>28</v>
      </c>
      <c r="F4" s="5"/>
      <c r="G4" s="8"/>
      <c r="H4" s="6"/>
      <c r="I4" s="6"/>
      <c r="J4" s="6"/>
      <c r="K4" s="6"/>
      <c r="L4" s="7"/>
      <c r="M4" s="250"/>
      <c r="N4" s="6"/>
      <c r="O4" s="6"/>
      <c r="P4" s="9" t="e">
        <f>+O4*$A$3/G4</f>
        <v>#DIV/0!</v>
      </c>
    </row>
    <row r="5" spans="1:16" ht="15.75" thickBot="1" x14ac:dyDescent="0.3">
      <c r="A5" s="11">
        <v>2</v>
      </c>
      <c r="B5" s="134" t="s">
        <v>129</v>
      </c>
      <c r="C5" s="124" t="s">
        <v>130</v>
      </c>
      <c r="D5" s="124" t="s">
        <v>131</v>
      </c>
      <c r="E5" s="135" t="s">
        <v>96</v>
      </c>
      <c r="F5" s="15"/>
      <c r="G5" s="17"/>
      <c r="H5" s="16"/>
      <c r="I5" s="16"/>
      <c r="J5" s="16"/>
      <c r="K5" s="16"/>
      <c r="L5" s="13"/>
      <c r="M5" s="251"/>
      <c r="N5" s="16"/>
      <c r="O5" s="16"/>
      <c r="P5" s="9" t="e">
        <f t="shared" ref="P5:P44" si="0">+O5*$A$3/G5</f>
        <v>#DIV/0!</v>
      </c>
    </row>
    <row r="6" spans="1:16" ht="15.75" thickBot="1" x14ac:dyDescent="0.3">
      <c r="A6" s="11">
        <v>3</v>
      </c>
      <c r="B6" s="136" t="s">
        <v>80</v>
      </c>
      <c r="C6" s="13" t="s">
        <v>29</v>
      </c>
      <c r="D6" s="13" t="s">
        <v>30</v>
      </c>
      <c r="E6" s="137" t="s">
        <v>31</v>
      </c>
      <c r="F6" s="15"/>
      <c r="G6" s="17"/>
      <c r="H6" s="16"/>
      <c r="I6" s="16"/>
      <c r="J6" s="16"/>
      <c r="K6" s="16"/>
      <c r="L6" s="18"/>
      <c r="M6" s="251"/>
      <c r="N6" s="16"/>
      <c r="O6" s="16"/>
      <c r="P6" s="9" t="e">
        <f t="shared" si="0"/>
        <v>#DIV/0!</v>
      </c>
    </row>
    <row r="7" spans="1:16" ht="15.75" thickBot="1" x14ac:dyDescent="0.3">
      <c r="A7" s="11">
        <v>4</v>
      </c>
      <c r="B7" s="136" t="s">
        <v>81</v>
      </c>
      <c r="C7" s="13" t="s">
        <v>32</v>
      </c>
      <c r="D7" s="13" t="s">
        <v>33</v>
      </c>
      <c r="E7" s="137" t="s">
        <v>34</v>
      </c>
      <c r="F7" s="15"/>
      <c r="G7" s="17"/>
      <c r="H7" s="16"/>
      <c r="I7" s="16"/>
      <c r="J7" s="16"/>
      <c r="K7" s="16"/>
      <c r="L7" s="13"/>
      <c r="M7" s="251"/>
      <c r="N7" s="16"/>
      <c r="O7" s="16"/>
      <c r="P7" s="9" t="e">
        <f t="shared" si="0"/>
        <v>#DIV/0!</v>
      </c>
    </row>
    <row r="8" spans="1:16" ht="15.75" thickBot="1" x14ac:dyDescent="0.3">
      <c r="A8" s="42">
        <v>5</v>
      </c>
      <c r="B8" s="209" t="s">
        <v>124</v>
      </c>
      <c r="C8" s="44" t="s">
        <v>61</v>
      </c>
      <c r="D8" s="44" t="s">
        <v>62</v>
      </c>
      <c r="E8" s="126" t="s">
        <v>63</v>
      </c>
      <c r="F8" s="46"/>
      <c r="G8" s="47"/>
      <c r="H8" s="48"/>
      <c r="I8" s="48"/>
      <c r="J8" s="48"/>
      <c r="K8" s="48"/>
      <c r="L8" s="49"/>
      <c r="M8" s="50"/>
      <c r="N8" s="48"/>
      <c r="O8" s="48"/>
      <c r="P8" s="9" t="e">
        <f t="shared" si="0"/>
        <v>#DIV/0!</v>
      </c>
    </row>
    <row r="9" spans="1:16" ht="17.25" thickBot="1" x14ac:dyDescent="0.35">
      <c r="A9" s="42">
        <v>6</v>
      </c>
      <c r="B9" s="139"/>
      <c r="C9" s="236" t="s">
        <v>64</v>
      </c>
      <c r="D9" s="236" t="s">
        <v>65</v>
      </c>
      <c r="E9" s="246" t="s">
        <v>37</v>
      </c>
      <c r="F9" s="46"/>
      <c r="G9" s="47"/>
      <c r="H9" s="48"/>
      <c r="I9" s="48"/>
      <c r="J9" s="48"/>
      <c r="K9" s="48"/>
      <c r="L9" s="49"/>
      <c r="M9" s="50"/>
      <c r="N9" s="48"/>
      <c r="O9" s="48"/>
      <c r="P9" s="9" t="e">
        <f t="shared" si="0"/>
        <v>#DIV/0!</v>
      </c>
    </row>
    <row r="10" spans="1:16" ht="15.75" thickBot="1" x14ac:dyDescent="0.3">
      <c r="A10" s="42">
        <v>7</v>
      </c>
      <c r="B10" s="136" t="s">
        <v>154</v>
      </c>
      <c r="C10" s="13" t="s">
        <v>155</v>
      </c>
      <c r="D10" s="13" t="s">
        <v>156</v>
      </c>
      <c r="E10" s="137" t="s">
        <v>164</v>
      </c>
      <c r="F10" s="46"/>
      <c r="G10" s="47"/>
      <c r="H10" s="48"/>
      <c r="I10" s="48"/>
      <c r="J10" s="48"/>
      <c r="K10" s="48"/>
      <c r="L10" s="44"/>
      <c r="M10" s="50"/>
      <c r="N10" s="48"/>
      <c r="O10" s="48"/>
      <c r="P10" s="9" t="e">
        <f t="shared" si="0"/>
        <v>#DIV/0!</v>
      </c>
    </row>
    <row r="11" spans="1:16" ht="15.75" thickBot="1" x14ac:dyDescent="0.3">
      <c r="A11" s="42">
        <v>8</v>
      </c>
      <c r="B11" s="235" t="s">
        <v>178</v>
      </c>
      <c r="C11" s="13" t="s">
        <v>179</v>
      </c>
      <c r="D11" s="13" t="s">
        <v>180</v>
      </c>
      <c r="E11" s="137"/>
      <c r="F11" s="46"/>
      <c r="G11" s="47"/>
      <c r="H11" s="48"/>
      <c r="I11" s="48"/>
      <c r="J11" s="48"/>
      <c r="K11" s="48"/>
      <c r="L11" s="44"/>
      <c r="M11" s="50"/>
      <c r="N11" s="48"/>
      <c r="O11" s="48"/>
      <c r="P11" s="9" t="e">
        <f t="shared" si="0"/>
        <v>#DIV/0!</v>
      </c>
    </row>
    <row r="12" spans="1:16" ht="15.75" thickBot="1" x14ac:dyDescent="0.3">
      <c r="A12" s="42">
        <v>9</v>
      </c>
      <c r="B12" s="244" t="s">
        <v>169</v>
      </c>
      <c r="C12" s="44" t="s">
        <v>167</v>
      </c>
      <c r="D12" s="44" t="s">
        <v>168</v>
      </c>
      <c r="E12" s="137"/>
      <c r="F12" s="46"/>
      <c r="G12" s="47"/>
      <c r="H12" s="48"/>
      <c r="I12" s="48"/>
      <c r="J12" s="48"/>
      <c r="K12" s="48"/>
      <c r="L12" s="44"/>
      <c r="M12" s="50"/>
      <c r="N12" s="48"/>
      <c r="O12" s="48"/>
      <c r="P12" s="9" t="e">
        <f t="shared" si="0"/>
        <v>#DIV/0!</v>
      </c>
    </row>
    <row r="13" spans="1:16" ht="15.75" thickBot="1" x14ac:dyDescent="0.3">
      <c r="A13" s="42">
        <v>10</v>
      </c>
      <c r="B13" s="244" t="s">
        <v>75</v>
      </c>
      <c r="C13" s="44" t="s">
        <v>42</v>
      </c>
      <c r="D13" s="44" t="s">
        <v>43</v>
      </c>
      <c r="E13" s="126" t="s">
        <v>28</v>
      </c>
      <c r="F13" s="46"/>
      <c r="G13" s="47"/>
      <c r="H13" s="48"/>
      <c r="I13" s="48"/>
      <c r="J13" s="48"/>
      <c r="K13" s="48"/>
      <c r="L13" s="44"/>
      <c r="M13" s="50"/>
      <c r="N13" s="48"/>
      <c r="O13" s="48"/>
      <c r="P13" s="9" t="e">
        <f t="shared" si="0"/>
        <v>#DIV/0!</v>
      </c>
    </row>
    <row r="14" spans="1:16" ht="15.75" thickBot="1" x14ac:dyDescent="0.3">
      <c r="A14" s="42">
        <v>11</v>
      </c>
      <c r="B14" s="235" t="s">
        <v>182</v>
      </c>
      <c r="C14" s="13" t="s">
        <v>183</v>
      </c>
      <c r="D14" s="13" t="s">
        <v>184</v>
      </c>
      <c r="E14" s="137" t="s">
        <v>185</v>
      </c>
      <c r="F14" s="46"/>
      <c r="G14" s="47"/>
      <c r="H14" s="48"/>
      <c r="I14" s="48"/>
      <c r="J14" s="48"/>
      <c r="K14" s="48"/>
      <c r="L14" s="44"/>
      <c r="M14" s="50"/>
      <c r="N14" s="48"/>
      <c r="O14" s="48"/>
      <c r="P14" s="9" t="e">
        <f t="shared" si="0"/>
        <v>#DIV/0!</v>
      </c>
    </row>
    <row r="15" spans="1:16" ht="15.75" thickBot="1" x14ac:dyDescent="0.3">
      <c r="A15" s="42">
        <v>12</v>
      </c>
      <c r="B15" s="245" t="s">
        <v>110</v>
      </c>
      <c r="C15" s="206" t="s">
        <v>64</v>
      </c>
      <c r="D15" s="206" t="s">
        <v>65</v>
      </c>
      <c r="E15" s="137"/>
      <c r="F15" s="46"/>
      <c r="G15" s="47"/>
      <c r="H15" s="48"/>
      <c r="I15" s="48"/>
      <c r="J15" s="48"/>
      <c r="K15" s="48"/>
      <c r="L15" s="44"/>
      <c r="M15" s="50"/>
      <c r="N15" s="48"/>
      <c r="O15" s="48"/>
      <c r="P15" s="9" t="e">
        <f t="shared" si="0"/>
        <v>#DIV/0!</v>
      </c>
    </row>
    <row r="16" spans="1:16" ht="17.25" thickBot="1" x14ac:dyDescent="0.35">
      <c r="A16" s="42">
        <v>13</v>
      </c>
      <c r="B16" s="140"/>
      <c r="C16" s="13" t="s">
        <v>56</v>
      </c>
      <c r="D16" s="13" t="s">
        <v>57</v>
      </c>
      <c r="E16" s="137" t="s">
        <v>55</v>
      </c>
      <c r="F16" s="46"/>
      <c r="G16" s="47"/>
      <c r="H16" s="48"/>
      <c r="I16" s="48"/>
      <c r="J16" s="48"/>
      <c r="K16" s="48"/>
      <c r="L16" s="44"/>
      <c r="M16" s="50"/>
      <c r="N16" s="48"/>
      <c r="O16" s="48"/>
      <c r="P16" s="9" t="e">
        <f t="shared" si="0"/>
        <v>#DIV/0!</v>
      </c>
    </row>
    <row r="17" spans="1:16" ht="17.25" thickBot="1" x14ac:dyDescent="0.35">
      <c r="A17" s="42">
        <v>14</v>
      </c>
      <c r="B17" s="140"/>
      <c r="C17" s="13" t="s">
        <v>53</v>
      </c>
      <c r="D17" s="13" t="s">
        <v>54</v>
      </c>
      <c r="E17" s="137" t="s">
        <v>55</v>
      </c>
      <c r="F17" s="46"/>
      <c r="G17" s="47"/>
      <c r="H17" s="48"/>
      <c r="I17" s="48"/>
      <c r="J17" s="48"/>
      <c r="K17" s="48"/>
      <c r="L17" s="44"/>
      <c r="M17" s="50"/>
      <c r="N17" s="48"/>
      <c r="O17" s="48"/>
      <c r="P17" s="9" t="e">
        <f t="shared" si="0"/>
        <v>#DIV/0!</v>
      </c>
    </row>
    <row r="18" spans="1:16" ht="15.75" thickBot="1" x14ac:dyDescent="0.3">
      <c r="A18" s="42">
        <v>15</v>
      </c>
      <c r="B18" s="235" t="s">
        <v>135</v>
      </c>
      <c r="C18" s="13" t="s">
        <v>136</v>
      </c>
      <c r="D18" s="13" t="s">
        <v>137</v>
      </c>
      <c r="E18" s="137" t="s">
        <v>138</v>
      </c>
      <c r="F18" s="46"/>
      <c r="G18" s="47"/>
      <c r="H18" s="48"/>
      <c r="I18" s="48"/>
      <c r="J18" s="48"/>
      <c r="K18" s="48"/>
      <c r="L18" s="44"/>
      <c r="M18" s="50"/>
      <c r="N18" s="48"/>
      <c r="O18" s="48"/>
      <c r="P18" s="9" t="e">
        <f t="shared" si="0"/>
        <v>#DIV/0!</v>
      </c>
    </row>
    <row r="19" spans="1:16" ht="15.75" thickBot="1" x14ac:dyDescent="0.3">
      <c r="A19" s="42">
        <v>16</v>
      </c>
      <c r="B19" s="235" t="s">
        <v>139</v>
      </c>
      <c r="C19" s="13" t="s">
        <v>140</v>
      </c>
      <c r="D19" s="13" t="s">
        <v>141</v>
      </c>
      <c r="E19" s="237" t="s">
        <v>50</v>
      </c>
      <c r="F19" s="46"/>
      <c r="G19" s="47"/>
      <c r="H19" s="48"/>
      <c r="I19" s="48"/>
      <c r="J19" s="48"/>
      <c r="K19" s="48"/>
      <c r="L19" s="44"/>
      <c r="M19" s="50"/>
      <c r="N19" s="48"/>
      <c r="O19" s="48"/>
      <c r="P19" s="9" t="e">
        <f t="shared" si="0"/>
        <v>#DIV/0!</v>
      </c>
    </row>
    <row r="20" spans="1:16" ht="15.75" thickBot="1" x14ac:dyDescent="0.3">
      <c r="A20" s="42">
        <v>17</v>
      </c>
      <c r="B20" s="136" t="s">
        <v>82</v>
      </c>
      <c r="C20" s="13" t="s">
        <v>35</v>
      </c>
      <c r="D20" s="13" t="s">
        <v>36</v>
      </c>
      <c r="E20" s="237" t="s">
        <v>37</v>
      </c>
      <c r="F20" s="46"/>
      <c r="G20" s="47"/>
      <c r="H20" s="48"/>
      <c r="I20" s="48"/>
      <c r="J20" s="48"/>
      <c r="K20" s="48"/>
      <c r="L20" s="44"/>
      <c r="M20" s="50"/>
      <c r="N20" s="48"/>
      <c r="O20" s="48"/>
      <c r="P20" s="9" t="e">
        <f t="shared" si="0"/>
        <v>#DIV/0!</v>
      </c>
    </row>
    <row r="21" spans="1:16" ht="17.25" thickBot="1" x14ac:dyDescent="0.35">
      <c r="A21" s="42">
        <v>18</v>
      </c>
      <c r="B21" s="140"/>
      <c r="C21" s="44" t="s">
        <v>58</v>
      </c>
      <c r="D21" s="44" t="s">
        <v>59</v>
      </c>
      <c r="E21" s="247" t="s">
        <v>60</v>
      </c>
      <c r="F21" s="46"/>
      <c r="G21" s="47"/>
      <c r="H21" s="48"/>
      <c r="I21" s="48"/>
      <c r="J21" s="48"/>
      <c r="K21" s="48"/>
      <c r="L21" s="44"/>
      <c r="M21" s="50"/>
      <c r="N21" s="48"/>
      <c r="O21" s="48"/>
      <c r="P21" s="9" t="e">
        <f t="shared" si="0"/>
        <v>#DIV/0!</v>
      </c>
    </row>
    <row r="22" spans="1:16" ht="15.75" thickBot="1" x14ac:dyDescent="0.3">
      <c r="A22" s="11">
        <v>19</v>
      </c>
      <c r="B22" s="235"/>
      <c r="C22" s="13" t="s">
        <v>196</v>
      </c>
      <c r="D22" s="13" t="s">
        <v>197</v>
      </c>
      <c r="E22" s="237" t="s">
        <v>28</v>
      </c>
      <c r="F22" s="15"/>
      <c r="G22" s="17"/>
      <c r="H22" s="16"/>
      <c r="I22" s="16"/>
      <c r="J22" s="16"/>
      <c r="K22" s="16"/>
      <c r="L22" s="13"/>
      <c r="M22" s="251"/>
      <c r="N22" s="16"/>
      <c r="O22" s="16"/>
      <c r="P22" s="9" t="e">
        <f t="shared" si="0"/>
        <v>#DIV/0!</v>
      </c>
    </row>
    <row r="23" spans="1:16" ht="17.25" thickBot="1" x14ac:dyDescent="0.35">
      <c r="A23" s="11">
        <v>20</v>
      </c>
      <c r="B23" s="141"/>
      <c r="C23" s="162" t="s">
        <v>91</v>
      </c>
      <c r="D23" s="162" t="s">
        <v>192</v>
      </c>
      <c r="E23" s="76" t="s">
        <v>28</v>
      </c>
      <c r="F23" s="15"/>
      <c r="G23" s="17"/>
      <c r="H23" s="16"/>
      <c r="I23" s="16"/>
      <c r="J23" s="16"/>
      <c r="K23" s="16"/>
      <c r="L23" s="13"/>
      <c r="M23" s="251"/>
      <c r="N23" s="16"/>
      <c r="O23" s="16"/>
      <c r="P23" s="9" t="e">
        <f t="shared" si="0"/>
        <v>#DIV/0!</v>
      </c>
    </row>
    <row r="24" spans="1:16" ht="15.75" thickBot="1" x14ac:dyDescent="0.3">
      <c r="A24" s="11">
        <v>21</v>
      </c>
      <c r="B24" s="209" t="s">
        <v>111</v>
      </c>
      <c r="C24" s="206" t="s">
        <v>112</v>
      </c>
      <c r="D24" s="206" t="s">
        <v>113</v>
      </c>
      <c r="E24" s="137" t="s">
        <v>114</v>
      </c>
      <c r="F24" s="15"/>
      <c r="G24" s="17"/>
      <c r="H24" s="16"/>
      <c r="I24" s="16"/>
      <c r="J24" s="16"/>
      <c r="K24" s="16"/>
      <c r="L24" s="13"/>
      <c r="M24" s="251"/>
      <c r="N24" s="16"/>
      <c r="O24" s="16"/>
      <c r="P24" s="9" t="e">
        <f t="shared" si="0"/>
        <v>#DIV/0!</v>
      </c>
    </row>
    <row r="25" spans="1:16" ht="15.75" thickBot="1" x14ac:dyDescent="0.3">
      <c r="A25" s="11">
        <v>22</v>
      </c>
      <c r="B25" s="210" t="s">
        <v>107</v>
      </c>
      <c r="C25" s="207" t="s">
        <v>108</v>
      </c>
      <c r="D25" s="207" t="s">
        <v>109</v>
      </c>
      <c r="E25" s="137"/>
      <c r="F25" s="15"/>
      <c r="G25" s="17"/>
      <c r="H25" s="16"/>
      <c r="I25" s="16"/>
      <c r="J25" s="16"/>
      <c r="K25" s="16"/>
      <c r="L25" s="13"/>
      <c r="M25" s="251"/>
      <c r="N25" s="16"/>
      <c r="O25" s="16"/>
      <c r="P25" s="9" t="e">
        <f t="shared" si="0"/>
        <v>#DIV/0!</v>
      </c>
    </row>
    <row r="26" spans="1:16" ht="15.75" thickBot="1" x14ac:dyDescent="0.3">
      <c r="A26" s="11">
        <v>23</v>
      </c>
      <c r="B26" s="136" t="s">
        <v>160</v>
      </c>
      <c r="C26" s="13" t="s">
        <v>161</v>
      </c>
      <c r="D26" s="13" t="s">
        <v>162</v>
      </c>
      <c r="E26" s="137" t="s">
        <v>163</v>
      </c>
      <c r="F26" s="15" t="s">
        <v>198</v>
      </c>
      <c r="G26" s="17">
        <v>25</v>
      </c>
      <c r="H26" s="16">
        <v>169.5</v>
      </c>
      <c r="I26" s="16">
        <v>43.5</v>
      </c>
      <c r="J26" s="16">
        <v>20</v>
      </c>
      <c r="K26" s="16">
        <v>20</v>
      </c>
      <c r="L26" s="18">
        <v>0.24652777777777779</v>
      </c>
      <c r="M26" s="251">
        <v>26.9</v>
      </c>
      <c r="N26" s="16">
        <v>110.3</v>
      </c>
      <c r="O26" s="16">
        <v>14</v>
      </c>
      <c r="P26" s="9">
        <f t="shared" si="0"/>
        <v>19.600000000000001</v>
      </c>
    </row>
    <row r="27" spans="1:16" ht="15.75" thickBot="1" x14ac:dyDescent="0.3">
      <c r="A27" s="11"/>
      <c r="B27" s="136" t="s">
        <v>200</v>
      </c>
      <c r="C27" s="13" t="s">
        <v>161</v>
      </c>
      <c r="D27" s="13" t="s">
        <v>199</v>
      </c>
      <c r="E27" s="137" t="s">
        <v>163</v>
      </c>
      <c r="F27" s="15" t="s">
        <v>198</v>
      </c>
      <c r="G27" s="17">
        <v>25</v>
      </c>
      <c r="H27" s="16">
        <v>172.5</v>
      </c>
      <c r="I27" s="16">
        <v>42.5</v>
      </c>
      <c r="J27" s="16">
        <v>4</v>
      </c>
      <c r="K27" s="16">
        <v>0</v>
      </c>
      <c r="L27" s="18">
        <v>0.22291666666666665</v>
      </c>
      <c r="M27" s="251">
        <v>13.2</v>
      </c>
      <c r="N27" s="16">
        <v>59.7</v>
      </c>
      <c r="O27" s="16">
        <v>6</v>
      </c>
      <c r="P27" s="9">
        <f t="shared" si="0"/>
        <v>8.4</v>
      </c>
    </row>
    <row r="28" spans="1:16" ht="15.75" thickBot="1" x14ac:dyDescent="0.3">
      <c r="A28" s="11"/>
      <c r="B28" s="136" t="s">
        <v>203</v>
      </c>
      <c r="C28" s="13" t="s">
        <v>201</v>
      </c>
      <c r="D28" s="13" t="s">
        <v>202</v>
      </c>
      <c r="E28" s="137" t="s">
        <v>163</v>
      </c>
      <c r="F28" s="15" t="s">
        <v>127</v>
      </c>
      <c r="G28" s="17">
        <v>28</v>
      </c>
      <c r="H28" s="16">
        <v>166</v>
      </c>
      <c r="I28" s="16">
        <v>44.7</v>
      </c>
      <c r="J28" s="16">
        <v>0</v>
      </c>
      <c r="K28" s="16">
        <v>0</v>
      </c>
      <c r="L28" s="18">
        <v>0.23750000000000002</v>
      </c>
      <c r="M28" s="251">
        <v>21.6</v>
      </c>
      <c r="N28" s="16">
        <v>66.3</v>
      </c>
      <c r="O28" s="16">
        <v>16</v>
      </c>
      <c r="P28" s="9">
        <f t="shared" si="0"/>
        <v>20</v>
      </c>
    </row>
    <row r="29" spans="1:16" ht="17.25" thickBot="1" x14ac:dyDescent="0.35">
      <c r="A29" s="11">
        <v>24</v>
      </c>
      <c r="B29" s="143"/>
      <c r="C29" s="162" t="s">
        <v>91</v>
      </c>
      <c r="D29" s="162" t="s">
        <v>92</v>
      </c>
      <c r="E29" s="76" t="s">
        <v>28</v>
      </c>
      <c r="F29" s="15"/>
      <c r="G29" s="17"/>
      <c r="H29" s="16"/>
      <c r="I29" s="16"/>
      <c r="J29" s="16"/>
      <c r="K29" s="16"/>
      <c r="L29" s="13"/>
      <c r="M29" s="251"/>
      <c r="N29" s="16"/>
      <c r="O29" s="16"/>
      <c r="P29" s="9" t="e">
        <f t="shared" si="0"/>
        <v>#DIV/0!</v>
      </c>
    </row>
    <row r="30" spans="1:16" ht="15.75" thickBot="1" x14ac:dyDescent="0.3">
      <c r="A30" s="11">
        <v>25</v>
      </c>
      <c r="B30" s="209" t="s">
        <v>102</v>
      </c>
      <c r="C30" s="206" t="s">
        <v>103</v>
      </c>
      <c r="D30" s="206" t="s">
        <v>104</v>
      </c>
      <c r="E30" s="137" t="s">
        <v>105</v>
      </c>
      <c r="F30" s="15"/>
      <c r="G30" s="17"/>
      <c r="H30" s="16"/>
      <c r="I30" s="16"/>
      <c r="J30" s="16"/>
      <c r="K30" s="16"/>
      <c r="L30" s="18"/>
      <c r="M30" s="251"/>
      <c r="N30" s="16"/>
      <c r="O30" s="16"/>
      <c r="P30" s="9" t="e">
        <f t="shared" si="0"/>
        <v>#DIV/0!</v>
      </c>
    </row>
    <row r="31" spans="1:16" ht="15.75" thickBot="1" x14ac:dyDescent="0.3">
      <c r="A31" s="11">
        <v>26</v>
      </c>
      <c r="B31" s="136" t="s">
        <v>22</v>
      </c>
      <c r="C31" s="13" t="s">
        <v>23</v>
      </c>
      <c r="D31" s="13" t="s">
        <v>24</v>
      </c>
      <c r="E31" s="137" t="s">
        <v>25</v>
      </c>
      <c r="F31" s="15"/>
      <c r="G31" s="17"/>
      <c r="H31" s="16"/>
      <c r="I31" s="16"/>
      <c r="J31" s="16"/>
      <c r="K31" s="16"/>
      <c r="L31" s="13"/>
      <c r="M31" s="251"/>
      <c r="N31" s="16"/>
      <c r="O31" s="16"/>
      <c r="P31" s="9" t="e">
        <f t="shared" si="0"/>
        <v>#DIV/0!</v>
      </c>
    </row>
    <row r="32" spans="1:16" ht="17.25" thickBot="1" x14ac:dyDescent="0.35">
      <c r="A32" s="11">
        <v>27</v>
      </c>
      <c r="B32" s="139"/>
      <c r="C32" s="44" t="s">
        <v>195</v>
      </c>
      <c r="D32" s="44" t="s">
        <v>194</v>
      </c>
      <c r="E32" s="126" t="s">
        <v>28</v>
      </c>
      <c r="F32" s="15"/>
      <c r="G32" s="17"/>
      <c r="H32" s="16"/>
      <c r="I32" s="16"/>
      <c r="J32" s="16"/>
      <c r="K32" s="16"/>
      <c r="L32" s="13"/>
      <c r="M32" s="251"/>
      <c r="N32" s="16"/>
      <c r="O32" s="16"/>
      <c r="P32" s="9" t="e">
        <f t="shared" si="0"/>
        <v>#DIV/0!</v>
      </c>
    </row>
    <row r="33" spans="1:16" ht="17.25" thickBot="1" x14ac:dyDescent="0.35">
      <c r="A33" s="11">
        <v>28</v>
      </c>
      <c r="B33" s="143"/>
      <c r="C33" s="174" t="s">
        <v>66</v>
      </c>
      <c r="D33" s="174" t="s">
        <v>67</v>
      </c>
      <c r="E33" s="76"/>
      <c r="F33" s="15"/>
      <c r="G33" s="17"/>
      <c r="H33" s="16"/>
      <c r="I33" s="16"/>
      <c r="J33" s="16"/>
      <c r="K33" s="16"/>
      <c r="L33" s="13"/>
      <c r="M33" s="251"/>
      <c r="N33" s="16"/>
      <c r="O33" s="16"/>
      <c r="P33" s="9" t="e">
        <f t="shared" si="0"/>
        <v>#DIV/0!</v>
      </c>
    </row>
    <row r="34" spans="1:16" ht="17.25" thickBot="1" x14ac:dyDescent="0.35">
      <c r="A34" s="11">
        <v>29</v>
      </c>
      <c r="B34" s="143"/>
      <c r="C34" s="162" t="s">
        <v>23</v>
      </c>
      <c r="D34" s="162" t="s">
        <v>95</v>
      </c>
      <c r="E34" s="76"/>
      <c r="F34" s="15"/>
      <c r="G34" s="17"/>
      <c r="H34" s="16"/>
      <c r="I34" s="16"/>
      <c r="J34" s="16"/>
      <c r="K34" s="16"/>
      <c r="L34" s="13"/>
      <c r="M34" s="251"/>
      <c r="N34" s="16"/>
      <c r="O34" s="16"/>
      <c r="P34" s="9" t="e">
        <f t="shared" si="0"/>
        <v>#DIV/0!</v>
      </c>
    </row>
    <row r="35" spans="1:16" ht="15.75" thickBot="1" x14ac:dyDescent="0.3">
      <c r="A35" s="11">
        <v>30</v>
      </c>
      <c r="B35" s="138" t="s">
        <v>121</v>
      </c>
      <c r="C35" s="44" t="s">
        <v>118</v>
      </c>
      <c r="D35" s="44" t="s">
        <v>119</v>
      </c>
      <c r="E35" s="126"/>
      <c r="F35" s="15"/>
      <c r="G35" s="17"/>
      <c r="H35" s="16"/>
      <c r="I35" s="16"/>
      <c r="J35" s="16"/>
      <c r="K35" s="16"/>
      <c r="L35" s="13"/>
      <c r="M35" s="251"/>
      <c r="N35" s="16"/>
      <c r="O35" s="16"/>
      <c r="P35" s="9" t="e">
        <f t="shared" si="0"/>
        <v>#DIV/0!</v>
      </c>
    </row>
    <row r="36" spans="1:16" ht="15.75" thickBot="1" x14ac:dyDescent="0.3">
      <c r="A36" s="11">
        <v>31</v>
      </c>
      <c r="B36" s="138" t="s">
        <v>142</v>
      </c>
      <c r="C36" s="44" t="s">
        <v>143</v>
      </c>
      <c r="D36" s="44" t="s">
        <v>144</v>
      </c>
      <c r="E36" s="126" t="s">
        <v>145</v>
      </c>
      <c r="F36" s="15"/>
      <c r="G36" s="17"/>
      <c r="H36" s="16"/>
      <c r="I36" s="16"/>
      <c r="J36" s="16"/>
      <c r="K36" s="16"/>
      <c r="L36" s="13"/>
      <c r="M36" s="251"/>
      <c r="N36" s="16"/>
      <c r="O36" s="16"/>
      <c r="P36" s="9" t="e">
        <f t="shared" si="0"/>
        <v>#DIV/0!</v>
      </c>
    </row>
    <row r="37" spans="1:16" ht="15.75" thickBot="1" x14ac:dyDescent="0.3">
      <c r="A37" s="11">
        <v>32</v>
      </c>
      <c r="B37" s="136" t="s">
        <v>173</v>
      </c>
      <c r="C37" s="13" t="s">
        <v>174</v>
      </c>
      <c r="D37" s="13" t="s">
        <v>175</v>
      </c>
      <c r="E37" s="137" t="s">
        <v>176</v>
      </c>
      <c r="F37" s="15"/>
      <c r="G37" s="17"/>
      <c r="H37" s="16"/>
      <c r="I37" s="16"/>
      <c r="J37" s="16"/>
      <c r="K37" s="16"/>
      <c r="L37" s="13"/>
      <c r="M37" s="251"/>
      <c r="N37" s="16"/>
      <c r="O37" s="16"/>
      <c r="P37" s="9" t="e">
        <f t="shared" si="0"/>
        <v>#DIV/0!</v>
      </c>
    </row>
    <row r="38" spans="1:16" ht="17.25" thickBot="1" x14ac:dyDescent="0.35">
      <c r="A38" s="11">
        <v>33</v>
      </c>
      <c r="B38" s="141"/>
      <c r="C38" s="177" t="s">
        <v>98</v>
      </c>
      <c r="D38" s="177" t="s">
        <v>99</v>
      </c>
      <c r="E38" s="142"/>
      <c r="F38" s="15"/>
      <c r="G38" s="17"/>
      <c r="H38" s="16"/>
      <c r="I38" s="16"/>
      <c r="J38" s="16"/>
      <c r="K38" s="16"/>
      <c r="L38" s="13"/>
      <c r="M38" s="251"/>
      <c r="N38" s="16"/>
      <c r="O38" s="16"/>
      <c r="P38" s="9" t="e">
        <f t="shared" si="0"/>
        <v>#DIV/0!</v>
      </c>
    </row>
    <row r="39" spans="1:16" ht="17.25" thickBot="1" x14ac:dyDescent="0.35">
      <c r="A39" s="11">
        <v>34</v>
      </c>
      <c r="B39" s="141"/>
      <c r="C39" s="177" t="s">
        <v>89</v>
      </c>
      <c r="D39" s="177" t="s">
        <v>94</v>
      </c>
      <c r="E39" s="142" t="s">
        <v>90</v>
      </c>
      <c r="F39" s="15"/>
      <c r="G39" s="17"/>
      <c r="H39" s="16"/>
      <c r="I39" s="16"/>
      <c r="J39" s="16"/>
      <c r="K39" s="16"/>
      <c r="L39" s="13"/>
      <c r="M39" s="251"/>
      <c r="N39" s="16"/>
      <c r="O39" s="16"/>
      <c r="P39" s="9" t="e">
        <f t="shared" si="0"/>
        <v>#DIV/0!</v>
      </c>
    </row>
    <row r="40" spans="1:16" ht="17.25" thickBot="1" x14ac:dyDescent="0.35">
      <c r="A40" s="11">
        <v>35</v>
      </c>
      <c r="B40" s="141"/>
      <c r="C40" s="54" t="s">
        <v>68</v>
      </c>
      <c r="D40" s="54" t="s">
        <v>69</v>
      </c>
      <c r="E40" s="247" t="s">
        <v>70</v>
      </c>
      <c r="F40" s="15"/>
      <c r="G40" s="17"/>
      <c r="H40" s="16"/>
      <c r="I40" s="16"/>
      <c r="J40" s="16"/>
      <c r="K40" s="16"/>
      <c r="L40" s="13"/>
      <c r="M40" s="251"/>
      <c r="N40" s="16"/>
      <c r="O40" s="16"/>
      <c r="P40" s="9" t="e">
        <f t="shared" si="0"/>
        <v>#DIV/0!</v>
      </c>
    </row>
    <row r="41" spans="1:16" ht="15.75" thickBot="1" x14ac:dyDescent="0.3">
      <c r="A41" s="11">
        <v>36</v>
      </c>
      <c r="B41" s="235" t="s">
        <v>134</v>
      </c>
      <c r="C41" s="20" t="s">
        <v>132</v>
      </c>
      <c r="D41" s="20" t="s">
        <v>133</v>
      </c>
      <c r="E41" s="237" t="s">
        <v>49</v>
      </c>
      <c r="F41" s="15"/>
      <c r="G41" s="17"/>
      <c r="H41" s="16"/>
      <c r="I41" s="16"/>
      <c r="J41" s="16"/>
      <c r="K41" s="16"/>
      <c r="L41" s="13"/>
      <c r="M41" s="251"/>
      <c r="N41" s="16"/>
      <c r="O41" s="16"/>
      <c r="P41" s="9" t="e">
        <f t="shared" si="0"/>
        <v>#DIV/0!</v>
      </c>
    </row>
    <row r="42" spans="1:16" ht="15.75" thickBot="1" x14ac:dyDescent="0.3">
      <c r="A42" s="22">
        <v>37</v>
      </c>
      <c r="B42" s="138" t="s">
        <v>77</v>
      </c>
      <c r="C42" s="44" t="s">
        <v>47</v>
      </c>
      <c r="D42" s="44" t="s">
        <v>48</v>
      </c>
      <c r="E42" s="45" t="s">
        <v>49</v>
      </c>
      <c r="F42" s="16"/>
      <c r="G42" s="17"/>
      <c r="H42" s="16"/>
      <c r="I42" s="16"/>
      <c r="J42" s="16"/>
      <c r="K42" s="16"/>
      <c r="L42" s="13"/>
      <c r="M42" s="251"/>
      <c r="N42" s="16"/>
      <c r="O42" s="16"/>
      <c r="P42" s="9" t="e">
        <f t="shared" si="0"/>
        <v>#DIV/0!</v>
      </c>
    </row>
    <row r="43" spans="1:16" ht="15.75" thickBot="1" x14ac:dyDescent="0.3">
      <c r="A43" s="11">
        <v>38</v>
      </c>
      <c r="B43" s="138" t="s">
        <v>120</v>
      </c>
      <c r="C43" s="44" t="s">
        <v>117</v>
      </c>
      <c r="D43" s="44" t="s">
        <v>122</v>
      </c>
      <c r="E43" s="45"/>
      <c r="F43" s="16"/>
      <c r="G43" s="16"/>
      <c r="H43" s="16"/>
      <c r="I43" s="16"/>
      <c r="J43" s="16"/>
      <c r="K43" s="16"/>
      <c r="L43" s="13"/>
      <c r="M43" s="251"/>
      <c r="N43" s="16"/>
      <c r="O43" s="16"/>
      <c r="P43" s="9" t="e">
        <f t="shared" si="0"/>
        <v>#DIV/0!</v>
      </c>
    </row>
    <row r="44" spans="1:16" ht="19.5" customHeight="1" thickBot="1" x14ac:dyDescent="0.3">
      <c r="A44" s="22">
        <v>39</v>
      </c>
      <c r="B44" s="213" t="s">
        <v>83</v>
      </c>
      <c r="C44" s="214" t="s">
        <v>38</v>
      </c>
      <c r="D44" s="214" t="s">
        <v>39</v>
      </c>
      <c r="E44" s="248" t="s">
        <v>31</v>
      </c>
      <c r="F44" s="16"/>
      <c r="G44" s="16"/>
      <c r="H44" s="16"/>
      <c r="I44" s="16"/>
      <c r="J44" s="16"/>
      <c r="K44" s="16"/>
      <c r="L44" s="13"/>
      <c r="M44" s="251"/>
      <c r="N44" s="16"/>
      <c r="O44" s="16"/>
      <c r="P44" s="9" t="e">
        <f t="shared" si="0"/>
        <v>#DIV/0!</v>
      </c>
    </row>
  </sheetData>
  <mergeCells count="2">
    <mergeCell ref="A1:E2"/>
    <mergeCell ref="F1: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E4" sqref="E4"/>
    </sheetView>
  </sheetViews>
  <sheetFormatPr defaultRowHeight="15" x14ac:dyDescent="0.25"/>
  <cols>
    <col min="2" max="2" width="10.140625" bestFit="1" customWidth="1"/>
    <col min="3" max="3" width="22" bestFit="1" customWidth="1"/>
    <col min="4" max="4" width="16.42578125" bestFit="1" customWidth="1"/>
    <col min="5" max="5" width="12.28515625" bestFit="1" customWidth="1"/>
  </cols>
  <sheetData>
    <row r="1" spans="1:16" x14ac:dyDescent="0.25">
      <c r="A1" s="495" t="s">
        <v>16</v>
      </c>
      <c r="B1" s="496"/>
      <c r="C1" s="496"/>
      <c r="D1" s="496"/>
      <c r="E1" s="497"/>
      <c r="F1" s="501" t="s">
        <v>346</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536">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B4" s="44"/>
      <c r="C4" s="45"/>
      <c r="D4" s="44"/>
      <c r="E4" s="247"/>
      <c r="F4" s="15"/>
      <c r="G4" s="17"/>
      <c r="H4" s="16"/>
      <c r="I4" s="16"/>
      <c r="J4" s="16"/>
      <c r="K4" s="16"/>
      <c r="L4" s="18"/>
      <c r="M4" s="13"/>
      <c r="N4" s="16"/>
      <c r="O4" s="16"/>
      <c r="P4" s="39"/>
    </row>
    <row r="5" spans="1:16" ht="15.75" thickBot="1" x14ac:dyDescent="0.3">
      <c r="A5" s="11">
        <v>1</v>
      </c>
      <c r="B5" s="138"/>
      <c r="C5" s="45" t="s">
        <v>347</v>
      </c>
      <c r="D5" s="44"/>
      <c r="E5" s="14"/>
      <c r="F5" s="15">
        <v>3</v>
      </c>
      <c r="G5" s="17">
        <v>20</v>
      </c>
      <c r="H5" s="16">
        <v>195.5</v>
      </c>
      <c r="I5" s="16">
        <v>34.799999999999997</v>
      </c>
      <c r="J5" s="16">
        <v>0</v>
      </c>
      <c r="K5" s="16">
        <v>0</v>
      </c>
      <c r="L5" s="18">
        <v>0.21180555555555555</v>
      </c>
      <c r="M5" s="13">
        <v>0.8</v>
      </c>
      <c r="N5" s="16">
        <v>35.6</v>
      </c>
      <c r="O5" s="16">
        <v>1</v>
      </c>
      <c r="P5" s="39">
        <f t="shared" ref="P5:P16" si="0">+O5*$A$3/G5</f>
        <v>1.75</v>
      </c>
    </row>
    <row r="6" spans="1:16" ht="15.75" thickBot="1" x14ac:dyDescent="0.3">
      <c r="A6" s="11">
        <v>2</v>
      </c>
      <c r="B6" s="531"/>
      <c r="C6" s="532" t="s">
        <v>348</v>
      </c>
      <c r="D6" s="532" t="s">
        <v>269</v>
      </c>
      <c r="E6" s="45"/>
      <c r="F6" s="15">
        <v>3</v>
      </c>
      <c r="G6" s="17">
        <v>20</v>
      </c>
      <c r="H6" s="48">
        <v>168</v>
      </c>
      <c r="I6" s="48">
        <v>44</v>
      </c>
      <c r="J6" s="48">
        <v>4</v>
      </c>
      <c r="K6" s="48">
        <v>0</v>
      </c>
      <c r="L6" s="49">
        <v>0.21597222222222223</v>
      </c>
      <c r="M6" s="127">
        <v>3.2</v>
      </c>
      <c r="N6" s="48">
        <v>51.2</v>
      </c>
      <c r="O6" s="48">
        <v>7</v>
      </c>
      <c r="P6" s="39">
        <f t="shared" si="0"/>
        <v>12.25</v>
      </c>
    </row>
    <row r="7" spans="1:16" ht="15.75" thickBot="1" x14ac:dyDescent="0.3">
      <c r="A7" s="11">
        <v>3</v>
      </c>
      <c r="B7" s="531"/>
      <c r="C7" s="532" t="s">
        <v>47</v>
      </c>
      <c r="D7" s="532"/>
      <c r="E7" s="137"/>
      <c r="F7" s="46">
        <v>3</v>
      </c>
      <c r="G7" s="47">
        <v>20</v>
      </c>
      <c r="H7" s="48">
        <v>214</v>
      </c>
      <c r="I7" s="48">
        <v>28.7</v>
      </c>
      <c r="J7" s="48">
        <v>0</v>
      </c>
      <c r="K7" s="48">
        <v>0</v>
      </c>
      <c r="L7" s="49">
        <v>0.20138888888888887</v>
      </c>
      <c r="M7" s="44">
        <v>0.8</v>
      </c>
      <c r="N7" s="48" t="s">
        <v>123</v>
      </c>
      <c r="O7" s="48">
        <v>20</v>
      </c>
      <c r="P7" s="39">
        <f t="shared" si="0"/>
        <v>35</v>
      </c>
    </row>
    <row r="8" spans="1:16" ht="15.75" thickBot="1" x14ac:dyDescent="0.3">
      <c r="A8" s="11"/>
      <c r="B8" s="531"/>
      <c r="C8" s="532"/>
      <c r="D8" s="532"/>
      <c r="E8" s="137"/>
      <c r="F8" s="15"/>
      <c r="G8" s="17"/>
      <c r="H8" s="48"/>
      <c r="I8" s="48"/>
      <c r="J8" s="48"/>
      <c r="K8" s="48"/>
      <c r="L8" s="49"/>
      <c r="M8" s="44"/>
      <c r="N8" s="48"/>
      <c r="O8" s="48"/>
      <c r="P8" s="39" t="e">
        <f t="shared" si="0"/>
        <v>#DIV/0!</v>
      </c>
    </row>
    <row r="9" spans="1:16" ht="15.75" thickBot="1" x14ac:dyDescent="0.3">
      <c r="A9" s="11">
        <v>1</v>
      </c>
      <c r="B9" s="533"/>
      <c r="C9" s="532" t="s">
        <v>348</v>
      </c>
      <c r="D9" s="532" t="s">
        <v>349</v>
      </c>
      <c r="E9" s="135"/>
      <c r="F9" s="46">
        <v>2</v>
      </c>
      <c r="G9" s="47">
        <v>25</v>
      </c>
      <c r="H9" s="48">
        <v>163.5</v>
      </c>
      <c r="I9" s="48">
        <v>45.5</v>
      </c>
      <c r="J9" s="48">
        <v>10</v>
      </c>
      <c r="K9" s="48">
        <v>20</v>
      </c>
      <c r="L9" s="49">
        <v>0.25694444444444448</v>
      </c>
      <c r="M9" s="44">
        <v>23.8</v>
      </c>
      <c r="N9" s="48">
        <v>102.3</v>
      </c>
      <c r="O9" s="48">
        <v>15</v>
      </c>
      <c r="P9" s="39">
        <f t="shared" si="0"/>
        <v>21</v>
      </c>
    </row>
    <row r="10" spans="1:16" ht="15.75" thickBot="1" x14ac:dyDescent="0.3">
      <c r="A10" s="11"/>
      <c r="B10" s="534"/>
      <c r="C10" s="535"/>
      <c r="D10" s="535"/>
      <c r="E10" s="137"/>
      <c r="F10" s="46"/>
      <c r="G10" s="47"/>
      <c r="H10" s="48"/>
      <c r="I10" s="48"/>
      <c r="J10" s="48"/>
      <c r="K10" s="48"/>
      <c r="L10" s="49"/>
      <c r="M10" s="44"/>
      <c r="N10" s="48"/>
      <c r="O10" s="48"/>
      <c r="P10" s="39" t="e">
        <f t="shared" si="0"/>
        <v>#DIV/0!</v>
      </c>
    </row>
    <row r="11" spans="1:16" ht="15.75" thickBot="1" x14ac:dyDescent="0.3">
      <c r="A11" s="11"/>
      <c r="B11" s="432"/>
      <c r="C11" s="436"/>
      <c r="D11" s="206"/>
      <c r="E11" s="137"/>
      <c r="F11" s="46"/>
      <c r="G11" s="47"/>
      <c r="H11" s="48"/>
      <c r="I11" s="48"/>
      <c r="J11" s="48"/>
      <c r="K11" s="48"/>
      <c r="L11" s="49"/>
      <c r="M11" s="44"/>
      <c r="N11" s="48"/>
      <c r="O11" s="48"/>
      <c r="P11" s="39" t="e">
        <f t="shared" si="0"/>
        <v>#DIV/0!</v>
      </c>
    </row>
    <row r="12" spans="1:16" ht="15.75" thickBot="1" x14ac:dyDescent="0.3">
      <c r="A12" s="11"/>
      <c r="B12" s="432"/>
      <c r="C12" s="436"/>
      <c r="D12" s="206"/>
      <c r="E12" s="137"/>
      <c r="F12" s="46"/>
      <c r="G12" s="47"/>
      <c r="H12" s="48"/>
      <c r="I12" s="48"/>
      <c r="J12" s="48"/>
      <c r="K12" s="48"/>
      <c r="L12" s="49"/>
      <c r="M12" s="44"/>
      <c r="N12" s="48"/>
      <c r="O12" s="48"/>
      <c r="P12" s="39" t="e">
        <f t="shared" si="0"/>
        <v>#DIV/0!</v>
      </c>
    </row>
    <row r="13" spans="1:16" ht="15.75" thickBot="1" x14ac:dyDescent="0.3">
      <c r="A13" s="11"/>
      <c r="B13" s="209"/>
      <c r="C13" s="436"/>
      <c r="D13" s="206"/>
      <c r="E13" s="137"/>
      <c r="F13" s="46"/>
      <c r="G13" s="47"/>
      <c r="H13" s="48"/>
      <c r="I13" s="48"/>
      <c r="J13" s="48"/>
      <c r="K13" s="48"/>
      <c r="L13" s="49"/>
      <c r="M13" s="44"/>
      <c r="N13" s="48"/>
      <c r="O13" s="48"/>
      <c r="P13" s="39" t="e">
        <f t="shared" si="0"/>
        <v>#DIV/0!</v>
      </c>
    </row>
    <row r="14" spans="1:16" ht="15.75" thickBot="1" x14ac:dyDescent="0.3">
      <c r="A14" s="11"/>
      <c r="B14" s="433"/>
      <c r="C14" s="437"/>
      <c r="D14" s="434"/>
      <c r="E14" s="137"/>
      <c r="F14" s="46"/>
      <c r="G14" s="47"/>
      <c r="H14" s="48"/>
      <c r="I14" s="48"/>
      <c r="J14" s="48"/>
      <c r="K14" s="48"/>
      <c r="L14" s="49"/>
      <c r="M14" s="44"/>
      <c r="N14" s="48"/>
      <c r="O14" s="48"/>
      <c r="P14" s="39" t="e">
        <f t="shared" si="0"/>
        <v>#DIV/0!</v>
      </c>
    </row>
    <row r="15" spans="1:16" ht="15.75" thickBot="1" x14ac:dyDescent="0.3">
      <c r="A15" s="11"/>
      <c r="B15" s="203"/>
      <c r="C15" s="206"/>
      <c r="D15" s="438"/>
      <c r="E15" s="137"/>
      <c r="F15" s="46"/>
      <c r="G15" s="47"/>
      <c r="H15" s="48"/>
      <c r="I15" s="48"/>
      <c r="J15" s="48"/>
      <c r="K15" s="48"/>
      <c r="L15" s="49"/>
      <c r="M15" s="44"/>
      <c r="N15" s="48"/>
      <c r="O15" s="48"/>
      <c r="P15" s="39" t="e">
        <f t="shared" si="0"/>
        <v>#DIV/0!</v>
      </c>
    </row>
    <row r="16" spans="1:16" x14ac:dyDescent="0.25">
      <c r="A16" s="11"/>
      <c r="B16" s="432"/>
      <c r="C16" s="436"/>
      <c r="D16" s="206"/>
      <c r="E16" s="137"/>
      <c r="F16" s="46"/>
      <c r="G16" s="47"/>
      <c r="H16" s="48"/>
      <c r="I16" s="48"/>
      <c r="J16" s="48"/>
      <c r="K16" s="48"/>
      <c r="L16" s="49"/>
      <c r="M16" s="44"/>
      <c r="N16" s="48"/>
      <c r="O16" s="48"/>
      <c r="P16" s="39" t="e">
        <f t="shared" si="0"/>
        <v>#DIV/0!</v>
      </c>
    </row>
  </sheetData>
  <mergeCells count="2">
    <mergeCell ref="A1:E2"/>
    <mergeCell ref="F1:P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P14" sqref="P14"/>
    </sheetView>
  </sheetViews>
  <sheetFormatPr defaultRowHeight="15" x14ac:dyDescent="0.25"/>
  <cols>
    <col min="2" max="2" width="20.7109375" customWidth="1"/>
    <col min="3" max="3" width="24.85546875" bestFit="1" customWidth="1"/>
    <col min="4" max="4" width="24.140625" bestFit="1" customWidth="1"/>
    <col min="5" max="5" width="23.140625" customWidth="1"/>
  </cols>
  <sheetData>
    <row r="1" spans="1:16" x14ac:dyDescent="0.25">
      <c r="A1" s="495" t="s">
        <v>16</v>
      </c>
      <c r="B1" s="496"/>
      <c r="C1" s="496"/>
      <c r="D1" s="496"/>
      <c r="E1" s="497"/>
      <c r="F1" s="501" t="s">
        <v>217</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249" t="s">
        <v>11</v>
      </c>
      <c r="N3" s="36" t="s">
        <v>13</v>
      </c>
      <c r="O3" s="36" t="s">
        <v>14</v>
      </c>
      <c r="P3" s="37" t="s">
        <v>15</v>
      </c>
    </row>
    <row r="4" spans="1:16" ht="15.75" thickBot="1" x14ac:dyDescent="0.3">
      <c r="A4" s="1">
        <v>1</v>
      </c>
      <c r="B4" s="125" t="s">
        <v>204</v>
      </c>
      <c r="C4" s="3" t="s">
        <v>205</v>
      </c>
      <c r="D4" s="3" t="s">
        <v>206</v>
      </c>
      <c r="E4" s="123" t="s">
        <v>96</v>
      </c>
      <c r="F4" s="5">
        <v>5</v>
      </c>
      <c r="G4" s="8">
        <v>24</v>
      </c>
      <c r="H4" s="6">
        <v>200.5</v>
      </c>
      <c r="I4" s="6">
        <v>33.200000000000003</v>
      </c>
      <c r="J4" s="6">
        <v>0</v>
      </c>
      <c r="K4" s="6">
        <v>0</v>
      </c>
      <c r="L4" s="7">
        <v>0.17986111111111111</v>
      </c>
      <c r="M4" s="250">
        <v>0</v>
      </c>
      <c r="N4" s="6">
        <v>33.200000000000003</v>
      </c>
      <c r="O4" s="6">
        <v>4</v>
      </c>
      <c r="P4" s="9">
        <f>+O4*$A$3/G4</f>
        <v>5.833333333333333</v>
      </c>
    </row>
    <row r="5" spans="1:16" ht="15.75" thickBot="1" x14ac:dyDescent="0.3">
      <c r="A5" s="1">
        <v>2</v>
      </c>
      <c r="B5" s="134" t="s">
        <v>129</v>
      </c>
      <c r="C5" s="124" t="s">
        <v>130</v>
      </c>
      <c r="D5" s="124" t="s">
        <v>131</v>
      </c>
      <c r="E5" s="135" t="s">
        <v>96</v>
      </c>
      <c r="F5" s="15">
        <v>5</v>
      </c>
      <c r="G5" s="17">
        <v>24</v>
      </c>
      <c r="H5" s="16">
        <v>181</v>
      </c>
      <c r="I5" s="16">
        <v>39.700000000000003</v>
      </c>
      <c r="J5" s="16">
        <v>0</v>
      </c>
      <c r="K5" s="16">
        <v>0</v>
      </c>
      <c r="L5" s="18">
        <v>0.18472222222222223</v>
      </c>
      <c r="M5" s="251">
        <v>0</v>
      </c>
      <c r="N5" s="16">
        <v>39.700000000000003</v>
      </c>
      <c r="O5" s="16">
        <v>9</v>
      </c>
      <c r="P5" s="9">
        <f t="shared" ref="P5:P19" si="0">+O5*$A$3/G5</f>
        <v>13.125</v>
      </c>
    </row>
    <row r="6" spans="1:16" ht="15.75" thickBot="1" x14ac:dyDescent="0.3">
      <c r="A6" s="1">
        <v>3</v>
      </c>
      <c r="B6" s="136" t="s">
        <v>80</v>
      </c>
      <c r="C6" s="13" t="s">
        <v>29</v>
      </c>
      <c r="D6" s="13" t="s">
        <v>30</v>
      </c>
      <c r="E6" s="137" t="s">
        <v>31</v>
      </c>
      <c r="F6" s="15">
        <v>4</v>
      </c>
      <c r="G6" s="17">
        <v>28</v>
      </c>
      <c r="H6" s="16">
        <v>194.5</v>
      </c>
      <c r="I6" s="16">
        <v>35.200000000000003</v>
      </c>
      <c r="J6" s="16">
        <v>0</v>
      </c>
      <c r="K6" s="16">
        <v>0</v>
      </c>
      <c r="L6" s="18">
        <v>0.19722222222222222</v>
      </c>
      <c r="M6" s="251">
        <v>1.6</v>
      </c>
      <c r="N6" s="16">
        <v>36.799999999999997</v>
      </c>
      <c r="O6" s="16">
        <v>4</v>
      </c>
      <c r="P6" s="9">
        <f t="shared" si="0"/>
        <v>5</v>
      </c>
    </row>
    <row r="7" spans="1:16" ht="15.75" thickBot="1" x14ac:dyDescent="0.3">
      <c r="A7" s="1">
        <v>4</v>
      </c>
      <c r="B7" s="136" t="s">
        <v>81</v>
      </c>
      <c r="C7" s="13" t="s">
        <v>32</v>
      </c>
      <c r="D7" s="13" t="s">
        <v>33</v>
      </c>
      <c r="E7" s="137" t="s">
        <v>34</v>
      </c>
      <c r="F7" s="15">
        <v>3</v>
      </c>
      <c r="G7" s="17">
        <v>28</v>
      </c>
      <c r="H7" s="16">
        <v>162.5</v>
      </c>
      <c r="I7" s="16">
        <v>45.8</v>
      </c>
      <c r="J7" s="16">
        <v>0</v>
      </c>
      <c r="K7" s="16">
        <v>0</v>
      </c>
      <c r="L7" s="18">
        <v>0.16805555555555554</v>
      </c>
      <c r="M7" s="251">
        <v>0</v>
      </c>
      <c r="N7" s="16">
        <v>45.8</v>
      </c>
      <c r="O7" s="16">
        <v>10</v>
      </c>
      <c r="P7" s="9">
        <f t="shared" si="0"/>
        <v>12.5</v>
      </c>
    </row>
    <row r="8" spans="1:16" ht="15.75" thickBot="1" x14ac:dyDescent="0.3">
      <c r="A8" s="1">
        <v>5</v>
      </c>
      <c r="B8" s="173" t="s">
        <v>110</v>
      </c>
      <c r="C8" s="236" t="s">
        <v>64</v>
      </c>
      <c r="D8" s="236" t="s">
        <v>65</v>
      </c>
      <c r="E8" s="246" t="s">
        <v>37</v>
      </c>
      <c r="F8" s="46">
        <v>4</v>
      </c>
      <c r="G8" s="47">
        <v>28</v>
      </c>
      <c r="H8" s="48">
        <v>188</v>
      </c>
      <c r="I8" s="48">
        <v>37.299999999999997</v>
      </c>
      <c r="J8" s="48">
        <v>4</v>
      </c>
      <c r="K8" s="48">
        <v>0</v>
      </c>
      <c r="L8" s="49">
        <v>0.18819444444444444</v>
      </c>
      <c r="M8" s="50">
        <v>0</v>
      </c>
      <c r="N8" s="48">
        <v>41.3</v>
      </c>
      <c r="O8" s="48">
        <v>10</v>
      </c>
      <c r="P8" s="9">
        <f t="shared" si="0"/>
        <v>12.5</v>
      </c>
    </row>
    <row r="9" spans="1:16" ht="15.75" thickBot="1" x14ac:dyDescent="0.3">
      <c r="A9" s="1">
        <v>6</v>
      </c>
      <c r="B9" s="235" t="s">
        <v>178</v>
      </c>
      <c r="C9" s="13" t="s">
        <v>179</v>
      </c>
      <c r="D9" s="13" t="s">
        <v>180</v>
      </c>
      <c r="E9" s="137" t="s">
        <v>176</v>
      </c>
      <c r="F9" s="46">
        <v>3</v>
      </c>
      <c r="G9" s="47">
        <v>28</v>
      </c>
      <c r="H9" s="48">
        <v>186</v>
      </c>
      <c r="I9" s="48">
        <v>38</v>
      </c>
      <c r="J9" s="48">
        <v>0</v>
      </c>
      <c r="K9" s="48">
        <v>0</v>
      </c>
      <c r="L9" s="49">
        <v>0.18124999999999999</v>
      </c>
      <c r="M9" s="50">
        <v>0</v>
      </c>
      <c r="N9" s="48">
        <v>38</v>
      </c>
      <c r="O9" s="48">
        <v>4</v>
      </c>
      <c r="P9" s="9">
        <f t="shared" si="0"/>
        <v>5</v>
      </c>
    </row>
    <row r="10" spans="1:16" ht="15.75" thickBot="1" x14ac:dyDescent="0.3">
      <c r="A10" s="1">
        <v>7</v>
      </c>
      <c r="B10" s="235" t="s">
        <v>207</v>
      </c>
      <c r="C10" s="13" t="s">
        <v>208</v>
      </c>
      <c r="D10" s="13" t="s">
        <v>209</v>
      </c>
      <c r="E10" s="137"/>
      <c r="F10" s="46">
        <v>5</v>
      </c>
      <c r="G10" s="47">
        <v>24</v>
      </c>
      <c r="H10" s="48">
        <v>190.5</v>
      </c>
      <c r="I10" s="48">
        <v>36.5</v>
      </c>
      <c r="J10" s="48">
        <v>8</v>
      </c>
      <c r="K10" s="48">
        <v>0</v>
      </c>
      <c r="L10" s="49">
        <v>0.19652777777777777</v>
      </c>
      <c r="M10" s="50">
        <v>1.2</v>
      </c>
      <c r="N10" s="48">
        <v>45.7</v>
      </c>
      <c r="O10" s="48">
        <v>14</v>
      </c>
      <c r="P10" s="9">
        <f t="shared" si="0"/>
        <v>20.416666666666668</v>
      </c>
    </row>
    <row r="11" spans="1:16" ht="15.75" thickBot="1" x14ac:dyDescent="0.3">
      <c r="A11" s="1">
        <v>8</v>
      </c>
      <c r="B11" s="245" t="s">
        <v>214</v>
      </c>
      <c r="C11" s="206" t="s">
        <v>213</v>
      </c>
      <c r="D11" s="206" t="s">
        <v>215</v>
      </c>
      <c r="E11" s="137" t="s">
        <v>28</v>
      </c>
      <c r="F11" s="46">
        <v>3</v>
      </c>
      <c r="G11" s="47">
        <v>28</v>
      </c>
      <c r="H11" s="48">
        <v>194</v>
      </c>
      <c r="I11" s="48">
        <v>35.299999999999997</v>
      </c>
      <c r="J11" s="48">
        <v>4</v>
      </c>
      <c r="K11" s="48">
        <v>0</v>
      </c>
      <c r="L11" s="49">
        <v>0.19930555555555554</v>
      </c>
      <c r="M11" s="50">
        <v>2.8</v>
      </c>
      <c r="N11" s="48">
        <v>42.1</v>
      </c>
      <c r="O11" s="48">
        <v>6</v>
      </c>
      <c r="P11" s="9">
        <f t="shared" si="0"/>
        <v>7.5</v>
      </c>
    </row>
    <row r="12" spans="1:16" ht="17.25" thickBot="1" x14ac:dyDescent="0.35">
      <c r="A12" s="1">
        <v>9</v>
      </c>
      <c r="B12" s="140"/>
      <c r="C12" s="13" t="s">
        <v>210</v>
      </c>
      <c r="D12" s="13" t="s">
        <v>211</v>
      </c>
      <c r="E12" s="137"/>
      <c r="F12" s="46">
        <v>5</v>
      </c>
      <c r="G12" s="47">
        <v>24</v>
      </c>
      <c r="H12" s="48">
        <v>186</v>
      </c>
      <c r="I12" s="48">
        <v>38</v>
      </c>
      <c r="J12" s="48" t="s">
        <v>73</v>
      </c>
      <c r="K12" s="48"/>
      <c r="L12" s="44"/>
      <c r="M12" s="50"/>
      <c r="N12" s="48"/>
      <c r="O12" s="48">
        <v>24</v>
      </c>
      <c r="P12" s="9">
        <f t="shared" si="0"/>
        <v>35</v>
      </c>
    </row>
    <row r="13" spans="1:16" ht="15.75" thickBot="1" x14ac:dyDescent="0.3">
      <c r="A13" s="1">
        <v>10</v>
      </c>
      <c r="B13" s="235" t="s">
        <v>135</v>
      </c>
      <c r="C13" s="13" t="s">
        <v>136</v>
      </c>
      <c r="D13" s="13" t="s">
        <v>137</v>
      </c>
      <c r="E13" s="137" t="s">
        <v>138</v>
      </c>
      <c r="F13" s="46">
        <v>3</v>
      </c>
      <c r="G13" s="47">
        <v>28</v>
      </c>
      <c r="H13" s="48">
        <v>180</v>
      </c>
      <c r="I13" s="48">
        <v>40</v>
      </c>
      <c r="J13" s="48">
        <v>4</v>
      </c>
      <c r="K13" s="48">
        <v>0</v>
      </c>
      <c r="L13" s="49">
        <v>0.18611111111111112</v>
      </c>
      <c r="M13" s="50">
        <v>0</v>
      </c>
      <c r="N13" s="48">
        <v>44</v>
      </c>
      <c r="O13" s="48">
        <v>7</v>
      </c>
      <c r="P13" s="9">
        <f t="shared" si="0"/>
        <v>8.75</v>
      </c>
    </row>
    <row r="14" spans="1:16" ht="15.75" thickBot="1" x14ac:dyDescent="0.3">
      <c r="A14" s="1">
        <v>11</v>
      </c>
      <c r="B14" s="235" t="s">
        <v>139</v>
      </c>
      <c r="C14" s="13" t="s">
        <v>140</v>
      </c>
      <c r="D14" s="13" t="s">
        <v>141</v>
      </c>
      <c r="E14" s="237" t="s">
        <v>50</v>
      </c>
      <c r="F14" s="46">
        <v>5</v>
      </c>
      <c r="G14" s="47">
        <v>24</v>
      </c>
      <c r="H14" s="48">
        <v>201</v>
      </c>
      <c r="I14" s="48">
        <v>33</v>
      </c>
      <c r="J14" s="48">
        <v>0</v>
      </c>
      <c r="K14" s="48">
        <v>0</v>
      </c>
      <c r="L14" s="49">
        <v>0.19583333333333333</v>
      </c>
      <c r="M14" s="50">
        <v>0.8</v>
      </c>
      <c r="N14" s="48">
        <v>33.799999999999997</v>
      </c>
      <c r="O14" s="48">
        <v>6</v>
      </c>
      <c r="P14" s="9">
        <f t="shared" si="0"/>
        <v>8.75</v>
      </c>
    </row>
    <row r="15" spans="1:16" ht="15.75" thickBot="1" x14ac:dyDescent="0.3">
      <c r="A15" s="1">
        <v>12</v>
      </c>
      <c r="B15" s="235" t="s">
        <v>216</v>
      </c>
      <c r="C15" s="13" t="s">
        <v>196</v>
      </c>
      <c r="D15" s="13" t="s">
        <v>197</v>
      </c>
      <c r="E15" s="237" t="s">
        <v>28</v>
      </c>
      <c r="F15" s="15">
        <v>3</v>
      </c>
      <c r="G15" s="17">
        <v>28</v>
      </c>
      <c r="H15" s="16">
        <v>194.5</v>
      </c>
      <c r="I15" s="16">
        <v>35.200000000000003</v>
      </c>
      <c r="J15" s="16">
        <v>4</v>
      </c>
      <c r="K15" s="16">
        <v>20</v>
      </c>
      <c r="L15" s="18">
        <v>0.19652777777777777</v>
      </c>
      <c r="M15" s="251">
        <v>1.2</v>
      </c>
      <c r="N15" s="16">
        <v>66</v>
      </c>
      <c r="O15" s="16">
        <v>15</v>
      </c>
      <c r="P15" s="9">
        <f t="shared" si="0"/>
        <v>18.75</v>
      </c>
    </row>
    <row r="16" spans="1:16" ht="17.25" thickBot="1" x14ac:dyDescent="0.35">
      <c r="A16" s="1">
        <v>13</v>
      </c>
      <c r="B16" s="143" t="s">
        <v>212</v>
      </c>
      <c r="C16" s="174" t="s">
        <v>66</v>
      </c>
      <c r="D16" s="174" t="s">
        <v>67</v>
      </c>
      <c r="E16" s="126" t="s">
        <v>28</v>
      </c>
      <c r="F16" s="15">
        <v>5</v>
      </c>
      <c r="G16" s="17">
        <v>24</v>
      </c>
      <c r="H16" s="16">
        <v>183</v>
      </c>
      <c r="I16" s="16">
        <v>39</v>
      </c>
      <c r="J16" s="16">
        <v>5</v>
      </c>
      <c r="K16" s="16" t="s">
        <v>73</v>
      </c>
      <c r="L16" s="13"/>
      <c r="M16" s="251"/>
      <c r="N16" s="16"/>
      <c r="O16" s="16">
        <v>24</v>
      </c>
      <c r="P16" s="9">
        <f t="shared" si="0"/>
        <v>35</v>
      </c>
    </row>
    <row r="17" spans="1:16" ht="17.25" thickBot="1" x14ac:dyDescent="0.35">
      <c r="A17" s="1">
        <v>14</v>
      </c>
      <c r="B17" s="141" t="s">
        <v>186</v>
      </c>
      <c r="C17" s="177" t="s">
        <v>98</v>
      </c>
      <c r="D17" s="177" t="s">
        <v>99</v>
      </c>
      <c r="E17" s="142"/>
      <c r="F17" s="15">
        <v>5</v>
      </c>
      <c r="G17" s="17">
        <v>24</v>
      </c>
      <c r="H17" s="16">
        <v>185.5</v>
      </c>
      <c r="I17" s="16">
        <v>38.200000000000003</v>
      </c>
      <c r="J17" s="16">
        <v>0</v>
      </c>
      <c r="K17" s="16">
        <v>60</v>
      </c>
      <c r="L17" s="18">
        <v>0.2076388888888889</v>
      </c>
      <c r="M17" s="251">
        <v>7.6</v>
      </c>
      <c r="N17" s="16">
        <v>105.8</v>
      </c>
      <c r="O17" s="16">
        <v>19</v>
      </c>
      <c r="P17" s="9">
        <f t="shared" si="0"/>
        <v>27.708333333333332</v>
      </c>
    </row>
    <row r="18" spans="1:16" ht="15.75" thickBot="1" x14ac:dyDescent="0.3">
      <c r="A18" s="1">
        <v>15</v>
      </c>
      <c r="B18" s="235" t="s">
        <v>134</v>
      </c>
      <c r="C18" s="20" t="s">
        <v>132</v>
      </c>
      <c r="D18" s="20" t="s">
        <v>133</v>
      </c>
      <c r="E18" s="237" t="s">
        <v>49</v>
      </c>
      <c r="F18" s="15">
        <v>3</v>
      </c>
      <c r="G18" s="17">
        <v>28</v>
      </c>
      <c r="H18" s="16">
        <v>177</v>
      </c>
      <c r="I18" s="16">
        <v>41</v>
      </c>
      <c r="J18" s="16">
        <v>4</v>
      </c>
      <c r="K18" s="16" t="s">
        <v>123</v>
      </c>
      <c r="L18" s="13"/>
      <c r="M18" s="251"/>
      <c r="N18" s="16"/>
      <c r="O18" s="16">
        <v>28</v>
      </c>
      <c r="P18" s="9">
        <f t="shared" si="0"/>
        <v>35</v>
      </c>
    </row>
    <row r="19" spans="1:16" x14ac:dyDescent="0.25">
      <c r="A19" s="1">
        <v>16</v>
      </c>
      <c r="B19" s="138" t="s">
        <v>77</v>
      </c>
      <c r="C19" s="44" t="s">
        <v>47</v>
      </c>
      <c r="D19" s="44" t="s">
        <v>48</v>
      </c>
      <c r="E19" s="45" t="s">
        <v>49</v>
      </c>
      <c r="F19" s="16">
        <v>4</v>
      </c>
      <c r="G19" s="17">
        <v>28</v>
      </c>
      <c r="H19" s="16">
        <v>180</v>
      </c>
      <c r="I19" s="16">
        <v>40</v>
      </c>
      <c r="J19" s="16">
        <v>1</v>
      </c>
      <c r="K19" s="16" t="s">
        <v>123</v>
      </c>
      <c r="L19" s="13"/>
      <c r="M19" s="251"/>
      <c r="N19" s="16"/>
      <c r="O19" s="16">
        <v>28</v>
      </c>
      <c r="P19" s="9">
        <f t="shared" si="0"/>
        <v>35</v>
      </c>
    </row>
  </sheetData>
  <mergeCells count="2">
    <mergeCell ref="A1:E2"/>
    <mergeCell ref="F1:P2"/>
  </mergeCells>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 workbookViewId="0">
      <selection activeCell="B21" sqref="B21"/>
    </sheetView>
  </sheetViews>
  <sheetFormatPr defaultRowHeight="15" x14ac:dyDescent="0.25"/>
  <cols>
    <col min="2" max="2" width="11.28515625" bestFit="1" customWidth="1"/>
    <col min="3" max="3" width="24.85546875" bestFit="1" customWidth="1"/>
    <col min="4" max="4" width="23.7109375" bestFit="1" customWidth="1"/>
    <col min="5" max="5" width="18.28515625" bestFit="1" customWidth="1"/>
  </cols>
  <sheetData>
    <row r="1" spans="1:16" x14ac:dyDescent="0.25">
      <c r="A1" s="495" t="s">
        <v>16</v>
      </c>
      <c r="B1" s="496"/>
      <c r="C1" s="496"/>
      <c r="D1" s="496"/>
      <c r="E1" s="497"/>
      <c r="F1" s="501" t="s">
        <v>217</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249" t="s">
        <v>11</v>
      </c>
      <c r="N3" s="36" t="s">
        <v>13</v>
      </c>
      <c r="O3" s="36" t="s">
        <v>14</v>
      </c>
      <c r="P3" s="37" t="s">
        <v>15</v>
      </c>
    </row>
    <row r="4" spans="1:16" ht="15.75" thickBot="1" x14ac:dyDescent="0.3">
      <c r="A4" s="1">
        <v>1</v>
      </c>
      <c r="B4" s="378" t="s">
        <v>266</v>
      </c>
      <c r="C4" s="3" t="s">
        <v>264</v>
      </c>
      <c r="D4" s="3" t="s">
        <v>265</v>
      </c>
      <c r="E4" s="123"/>
      <c r="F4" s="5">
        <v>6</v>
      </c>
      <c r="G4" s="8">
        <v>23</v>
      </c>
      <c r="H4" s="6">
        <v>191.5</v>
      </c>
      <c r="I4" s="6">
        <v>36.200000000000003</v>
      </c>
      <c r="J4" s="6">
        <v>8</v>
      </c>
      <c r="K4" s="6">
        <v>0</v>
      </c>
      <c r="L4" s="7">
        <v>0.22430555555555556</v>
      </c>
      <c r="M4" s="250">
        <v>0.8</v>
      </c>
      <c r="N4" s="6">
        <v>45</v>
      </c>
      <c r="O4" s="6">
        <v>8</v>
      </c>
      <c r="P4" s="9">
        <f>+O4*$A$3/G4</f>
        <v>12.173913043478262</v>
      </c>
    </row>
    <row r="5" spans="1:16" ht="15.75" thickBot="1" x14ac:dyDescent="0.3">
      <c r="A5" s="1">
        <v>2</v>
      </c>
      <c r="B5" s="134" t="s">
        <v>268</v>
      </c>
      <c r="C5" s="124" t="s">
        <v>271</v>
      </c>
      <c r="D5" s="124" t="s">
        <v>267</v>
      </c>
      <c r="E5" s="135"/>
      <c r="F5" s="15">
        <v>6</v>
      </c>
      <c r="G5" s="17">
        <v>23</v>
      </c>
      <c r="H5" s="16">
        <v>173.5</v>
      </c>
      <c r="I5" s="16">
        <v>42.2</v>
      </c>
      <c r="J5" s="16">
        <v>0</v>
      </c>
      <c r="K5" s="16">
        <v>0</v>
      </c>
      <c r="L5" s="18">
        <v>0.23958333333333334</v>
      </c>
      <c r="M5" s="251">
        <v>9.6</v>
      </c>
      <c r="N5" s="16">
        <v>51.8</v>
      </c>
      <c r="O5" s="16">
        <v>10</v>
      </c>
      <c r="P5" s="9">
        <f t="shared" ref="P5:P7" si="0">+O5*$A$3/G5</f>
        <v>15.217391304347826</v>
      </c>
    </row>
    <row r="6" spans="1:16" ht="15.75" thickBot="1" x14ac:dyDescent="0.3">
      <c r="A6" s="1">
        <v>3</v>
      </c>
      <c r="B6" s="136" t="s">
        <v>270</v>
      </c>
      <c r="C6" s="13" t="s">
        <v>271</v>
      </c>
      <c r="D6" s="13" t="s">
        <v>269</v>
      </c>
      <c r="E6" s="137"/>
      <c r="F6" s="15">
        <v>6</v>
      </c>
      <c r="G6" s="17">
        <v>23</v>
      </c>
      <c r="H6" s="16">
        <v>173.5</v>
      </c>
      <c r="I6" s="16">
        <v>42.2</v>
      </c>
      <c r="J6" s="16">
        <v>4</v>
      </c>
      <c r="K6" s="16">
        <v>20</v>
      </c>
      <c r="L6" s="18">
        <v>0.24652777777777779</v>
      </c>
      <c r="M6" s="251">
        <v>13.6</v>
      </c>
      <c r="N6" s="16">
        <v>79.8</v>
      </c>
      <c r="O6" s="16">
        <v>14</v>
      </c>
      <c r="P6" s="9">
        <f t="shared" si="0"/>
        <v>21.304347826086957</v>
      </c>
    </row>
    <row r="7" spans="1:16" ht="15.75" thickBot="1" x14ac:dyDescent="0.3">
      <c r="A7" s="1">
        <v>4</v>
      </c>
      <c r="B7" s="136" t="s">
        <v>177</v>
      </c>
      <c r="C7" s="13" t="s">
        <v>272</v>
      </c>
      <c r="D7" s="13" t="s">
        <v>69</v>
      </c>
      <c r="E7" s="137" t="s">
        <v>34</v>
      </c>
      <c r="F7" s="15">
        <v>6</v>
      </c>
      <c r="G7" s="17">
        <v>23</v>
      </c>
      <c r="H7" s="16">
        <v>190.5</v>
      </c>
      <c r="I7" s="16">
        <v>36.5</v>
      </c>
      <c r="J7" s="16">
        <v>0</v>
      </c>
      <c r="K7" s="16">
        <v>40</v>
      </c>
      <c r="L7" s="18">
        <v>0.23750000000000002</v>
      </c>
      <c r="M7" s="251">
        <v>8.4</v>
      </c>
      <c r="N7" s="16">
        <v>84.9</v>
      </c>
      <c r="O7" s="16">
        <v>15</v>
      </c>
      <c r="P7" s="9">
        <f t="shared" si="0"/>
        <v>22.826086956521738</v>
      </c>
    </row>
    <row r="8" spans="1:16" ht="15.75" thickBot="1" x14ac:dyDescent="0.3">
      <c r="A8" s="1"/>
      <c r="B8" s="173"/>
      <c r="C8" s="236"/>
      <c r="D8" s="236"/>
      <c r="E8" s="246"/>
      <c r="F8" s="46"/>
      <c r="G8" s="47"/>
      <c r="H8" s="48"/>
      <c r="I8" s="48"/>
      <c r="J8" s="48"/>
      <c r="K8" s="48"/>
      <c r="L8" s="49"/>
      <c r="M8" s="50"/>
      <c r="N8" s="48"/>
      <c r="O8" s="48"/>
      <c r="P8" s="9"/>
    </row>
    <row r="9" spans="1:16" ht="15.75" thickBot="1" x14ac:dyDescent="0.3">
      <c r="A9" s="1"/>
      <c r="B9" s="235"/>
      <c r="C9" s="13"/>
      <c r="D9" s="13"/>
      <c r="E9" s="137"/>
      <c r="F9" s="46"/>
      <c r="G9" s="47"/>
      <c r="H9" s="48"/>
      <c r="I9" s="48"/>
      <c r="J9" s="48"/>
      <c r="K9" s="48"/>
      <c r="L9" s="49"/>
      <c r="M9" s="50"/>
      <c r="N9" s="48"/>
      <c r="O9" s="48"/>
      <c r="P9" s="9"/>
    </row>
    <row r="10" spans="1:16" ht="15.75" thickBot="1" x14ac:dyDescent="0.3">
      <c r="A10" s="1"/>
      <c r="B10" s="235"/>
      <c r="C10" s="13"/>
      <c r="D10" s="13"/>
      <c r="E10" s="137"/>
      <c r="F10" s="46"/>
      <c r="G10" s="47"/>
      <c r="H10" s="48"/>
      <c r="I10" s="48"/>
      <c r="J10" s="48"/>
      <c r="K10" s="48"/>
      <c r="L10" s="49"/>
      <c r="M10" s="50"/>
      <c r="N10" s="48"/>
      <c r="O10" s="48"/>
      <c r="P10" s="9"/>
    </row>
    <row r="11" spans="1:16" ht="15.75" thickBot="1" x14ac:dyDescent="0.3">
      <c r="A11" s="1"/>
      <c r="B11" s="245"/>
      <c r="C11" s="206"/>
      <c r="D11" s="206"/>
      <c r="E11" s="137"/>
      <c r="F11" s="46"/>
      <c r="G11" s="47"/>
      <c r="H11" s="48"/>
      <c r="I11" s="48"/>
      <c r="J11" s="48"/>
      <c r="K11" s="48"/>
      <c r="L11" s="49"/>
      <c r="M11" s="50"/>
      <c r="N11" s="48"/>
      <c r="O11" s="48"/>
      <c r="P11" s="9"/>
    </row>
    <row r="12" spans="1:16" ht="17.25" thickBot="1" x14ac:dyDescent="0.35">
      <c r="A12" s="1"/>
      <c r="B12" s="140"/>
      <c r="C12" s="13"/>
      <c r="D12" s="13"/>
      <c r="E12" s="137"/>
      <c r="F12" s="46"/>
      <c r="G12" s="47"/>
      <c r="H12" s="48"/>
      <c r="I12" s="48"/>
      <c r="J12" s="48"/>
      <c r="K12" s="48"/>
      <c r="L12" s="44"/>
      <c r="M12" s="50"/>
      <c r="N12" s="48"/>
      <c r="O12" s="48"/>
      <c r="P12" s="9"/>
    </row>
    <row r="13" spans="1:16" ht="15.75" thickBot="1" x14ac:dyDescent="0.3">
      <c r="A13" s="1"/>
      <c r="B13" s="235"/>
      <c r="C13" s="13"/>
      <c r="D13" s="13"/>
      <c r="E13" s="137"/>
      <c r="F13" s="46"/>
      <c r="G13" s="47"/>
      <c r="H13" s="48"/>
      <c r="I13" s="48"/>
      <c r="J13" s="48"/>
      <c r="K13" s="48"/>
      <c r="L13" s="49"/>
      <c r="M13" s="50"/>
      <c r="N13" s="48"/>
      <c r="O13" s="48"/>
      <c r="P13" s="9"/>
    </row>
    <row r="14" spans="1:16" ht="15.75" thickBot="1" x14ac:dyDescent="0.3">
      <c r="A14" s="1"/>
      <c r="B14" s="235"/>
      <c r="C14" s="13"/>
      <c r="D14" s="13"/>
      <c r="E14" s="237"/>
      <c r="F14" s="46"/>
      <c r="G14" s="47"/>
      <c r="H14" s="48"/>
      <c r="I14" s="48"/>
      <c r="J14" s="48"/>
      <c r="K14" s="48"/>
      <c r="L14" s="49"/>
      <c r="M14" s="50"/>
      <c r="N14" s="48"/>
      <c r="O14" s="48"/>
      <c r="P14" s="9"/>
    </row>
    <row r="15" spans="1:16" ht="15.75" thickBot="1" x14ac:dyDescent="0.3">
      <c r="A15" s="1"/>
      <c r="B15" s="235"/>
      <c r="C15" s="13"/>
      <c r="D15" s="13"/>
      <c r="E15" s="237"/>
      <c r="F15" s="15"/>
      <c r="G15" s="17"/>
      <c r="H15" s="16"/>
      <c r="I15" s="16"/>
      <c r="J15" s="16"/>
      <c r="K15" s="16"/>
      <c r="L15" s="18"/>
      <c r="M15" s="251"/>
      <c r="N15" s="16"/>
      <c r="O15" s="16"/>
      <c r="P15" s="9"/>
    </row>
    <row r="16" spans="1:16" ht="17.25" thickBot="1" x14ac:dyDescent="0.35">
      <c r="A16" s="1"/>
      <c r="B16" s="143"/>
      <c r="C16" s="174"/>
      <c r="D16" s="174"/>
      <c r="E16" s="126"/>
      <c r="F16" s="15"/>
      <c r="G16" s="17"/>
      <c r="H16" s="16"/>
      <c r="I16" s="16"/>
      <c r="J16" s="16"/>
      <c r="K16" s="16"/>
      <c r="L16" s="13"/>
      <c r="M16" s="251"/>
      <c r="N16" s="16"/>
      <c r="O16" s="16"/>
      <c r="P16" s="9"/>
    </row>
    <row r="17" spans="1:19" ht="17.25" thickBot="1" x14ac:dyDescent="0.35">
      <c r="A17" s="1"/>
      <c r="B17" s="141"/>
      <c r="C17" s="177"/>
      <c r="D17" s="177"/>
      <c r="E17" s="142"/>
      <c r="F17" s="15"/>
      <c r="G17" s="17"/>
      <c r="H17" s="16"/>
      <c r="I17" s="16"/>
      <c r="J17" s="16"/>
      <c r="K17" s="16"/>
      <c r="L17" s="18"/>
      <c r="M17" s="251"/>
      <c r="N17" s="16"/>
      <c r="O17" s="16"/>
      <c r="P17" s="9"/>
    </row>
    <row r="18" spans="1:19" ht="15.75" thickBot="1" x14ac:dyDescent="0.3">
      <c r="A18" s="1"/>
      <c r="B18" s="235"/>
      <c r="C18" s="20"/>
      <c r="D18" s="20"/>
      <c r="E18" s="237"/>
      <c r="F18" s="15"/>
      <c r="G18" s="17"/>
      <c r="H18" s="16"/>
      <c r="I18" s="16"/>
      <c r="J18" s="16"/>
      <c r="K18" s="16"/>
      <c r="L18" s="13"/>
      <c r="M18" s="251"/>
      <c r="N18" s="16"/>
      <c r="O18" s="16"/>
      <c r="P18" s="9"/>
    </row>
    <row r="19" spans="1:19" x14ac:dyDescent="0.25">
      <c r="A19" s="1"/>
      <c r="B19" s="138"/>
      <c r="C19" s="44"/>
      <c r="D19" s="44"/>
      <c r="E19" s="45"/>
      <c r="F19" s="16"/>
      <c r="G19" s="17"/>
      <c r="H19" s="16"/>
      <c r="I19" s="16"/>
      <c r="J19" s="16"/>
      <c r="K19" s="16"/>
      <c r="L19" s="13"/>
      <c r="M19" s="251"/>
      <c r="N19" s="16"/>
      <c r="O19" s="16"/>
      <c r="P19" s="9"/>
    </row>
    <row r="22" spans="1:19" s="391" customFormat="1" ht="15" customHeight="1" x14ac:dyDescent="0.25">
      <c r="A22" s="377">
        <v>95</v>
      </c>
      <c r="B22" s="378" t="str">
        <f>VLOOKUP($A22,[2]Deelnemerslijst!$A$3:$Q$300,2,FALSE)</f>
        <v>Renske de Bruin</v>
      </c>
      <c r="C22" s="378" t="str">
        <f>VLOOKUP($A22,[2]Deelnemerslijst!$A$3:$Q$300,6,FALSE)</f>
        <v>Happy</v>
      </c>
      <c r="D22" s="378" t="str">
        <f>VLOOKUP($A22,[2]Deelnemerslijst!$A$3:$Q$300,4,FALSE)</f>
        <v>Bunnik</v>
      </c>
      <c r="E22" s="378" t="str">
        <f>VLOOKUP($A22,[2]Deelnemerslijst!$A$3:$Q$300,7,FALSE)</f>
        <v>809961HB</v>
      </c>
      <c r="F22" s="379">
        <f>VLOOKUP($A22,[2]Deelnemerslijst!$A$3:$Q$300,8,FALSE)</f>
        <v>0</v>
      </c>
      <c r="G22" s="378">
        <f>VLOOKUP($A22,[2]Deelnemerslijst!$A$3:$Q$300,11,FALSE)</f>
        <v>0</v>
      </c>
      <c r="H22" s="380">
        <f>VLOOKUP($A22,[2]Deelnemerslijst!$A$3:$Q$300,12,FALSE)</f>
        <v>6</v>
      </c>
      <c r="I22" s="381">
        <f>VLOOKUP($A22,'[3]R4 L PAARDEN'!$A$2:$Z$190,10,FALSE)</f>
        <v>191.5</v>
      </c>
      <c r="J22" s="382">
        <f>VLOOKUP($A22,'[3]R4 L PAARDEN'!$A$2:$Z$190,11,FALSE)</f>
        <v>63.833333333333329</v>
      </c>
      <c r="K22" s="383">
        <f>VLOOKUP($A22,'[3]R4 L PAARDEN'!$A$2:$Z$190,12,FALSE)</f>
        <v>36.200000000000003</v>
      </c>
      <c r="L22" s="384">
        <f>VLOOKUP($A22,'[3]R4 L PAARDEN'!$A$2:$Z$190,14,FALSE)</f>
        <v>8</v>
      </c>
      <c r="M22" s="382">
        <f>VLOOKUP($A22,'[3]R4 L PAARDEN'!$A$2:$Z$190,15,FALSE)</f>
        <v>0</v>
      </c>
      <c r="N22" s="385">
        <f>VLOOKUP($A22,'[3]R4 L PAARDEN'!$A$2:$Z$190,18,FALSE)</f>
        <v>3.7384259259259263E-3</v>
      </c>
      <c r="O22" s="386">
        <f>VLOOKUP($A22,'[3]R4 L PAARDEN'!$A$2:$Z$190,19,FALSE)</f>
        <v>0.8</v>
      </c>
      <c r="P22" s="387">
        <f>VLOOKUP($A22,'[3]R4 L PAARDEN'!$A$2:$Z$190,20,FALSE)</f>
        <v>0</v>
      </c>
      <c r="Q22" s="388">
        <f>VLOOKUP($A22,'[3]R4 L PAARDEN'!$A$2:$Z$190,21,FALSE)</f>
        <v>0</v>
      </c>
      <c r="R22" s="389">
        <f>VLOOKUP($A22,'[3]R4 L PAARDEN'!$A$2:$Z$190,24,FALSE)</f>
        <v>45</v>
      </c>
      <c r="S22" s="390">
        <v>8</v>
      </c>
    </row>
    <row r="23" spans="1:19" s="392" customFormat="1" ht="15" customHeight="1" x14ac:dyDescent="0.25">
      <c r="A23" s="363">
        <v>89</v>
      </c>
      <c r="B23" s="364" t="str">
        <f>VLOOKUP($A23,[2]Deelnemerslijst!$A$3:$Q$300,2,FALSE)</f>
        <v>Jantina Vos</v>
      </c>
      <c r="C23" s="364" t="str">
        <f>VLOOKUP($A23,[2]Deelnemerslijst!$A$3:$Q$300,6,FALSE)</f>
        <v>Dior</v>
      </c>
      <c r="D23" s="364" t="str">
        <f>VLOOKUP($A23,[2]Deelnemerslijst!$A$3:$Q$300,4,FALSE)</f>
        <v>Egmond-binnen</v>
      </c>
      <c r="E23" s="364" t="str">
        <f>VLOOKUP($A23,[2]Deelnemerslijst!$A$3:$Q$300,7,FALSE)</f>
        <v>824447DV</v>
      </c>
      <c r="F23" s="365">
        <f>VLOOKUP($A23,[2]Deelnemerslijst!$A$3:$Q$300,8,FALSE)</f>
        <v>0</v>
      </c>
      <c r="G23" s="364">
        <f>VLOOKUP($A23,[2]Deelnemerslijst!$A$3:$Q$300,11,FALSE)</f>
        <v>0</v>
      </c>
      <c r="H23" s="366">
        <f>VLOOKUP($A23,[2]Deelnemerslijst!$A$3:$Q$300,12,FALSE)</f>
        <v>6</v>
      </c>
      <c r="I23" s="367">
        <f>VLOOKUP($A23,'[3]R4 L PAARDEN'!$A$2:$Z$190,10,FALSE)</f>
        <v>182</v>
      </c>
      <c r="J23" s="368">
        <f>VLOOKUP($A23,'[3]R4 L PAARDEN'!$A$2:$Z$190,11,FALSE)</f>
        <v>60.666666666666671</v>
      </c>
      <c r="K23" s="369">
        <f>VLOOKUP($A23,'[3]R4 L PAARDEN'!$A$2:$Z$190,12,FALSE)</f>
        <v>39.299999999999997</v>
      </c>
      <c r="L23" s="370">
        <f>VLOOKUP($A23,'[3]R4 L PAARDEN'!$A$2:$Z$190,14,FALSE)</f>
        <v>4</v>
      </c>
      <c r="M23" s="368">
        <f>VLOOKUP($A23,'[3]R4 L PAARDEN'!$A$2:$Z$190,15,FALSE)</f>
        <v>0</v>
      </c>
      <c r="N23" s="371">
        <f>VLOOKUP($A23,'[3]R4 L PAARDEN'!$A$2:$Z$190,18,FALSE)</f>
        <v>3.9120370370370368E-3</v>
      </c>
      <c r="O23" s="372">
        <f>VLOOKUP($A23,'[3]R4 L PAARDEN'!$A$2:$Z$190,19,FALSE)</f>
        <v>6.8000000000000007</v>
      </c>
      <c r="P23" s="373">
        <f>VLOOKUP($A23,'[3]R4 L PAARDEN'!$A$2:$Z$190,20,FALSE)</f>
        <v>0</v>
      </c>
      <c r="Q23" s="374">
        <f>VLOOKUP($A23,'[3]R4 L PAARDEN'!$A$2:$Z$190,21,FALSE)</f>
        <v>0</v>
      </c>
      <c r="R23" s="375">
        <f>VLOOKUP($A23,'[3]R4 L PAARDEN'!$A$2:$Z$190,24,FALSE)</f>
        <v>50.099999999999994</v>
      </c>
      <c r="S23" s="376">
        <v>9</v>
      </c>
    </row>
    <row r="24" spans="1:19" s="391" customFormat="1" ht="15" customHeight="1" x14ac:dyDescent="0.25">
      <c r="A24" s="377">
        <v>129</v>
      </c>
      <c r="B24" s="378" t="str">
        <f>VLOOKUP($A24,[2]Deelnemerslijst!$A$3:$Q$300,2,FALSE)</f>
        <v>Jan-Willem  Pleijsier</v>
      </c>
      <c r="C24" s="378" t="str">
        <f>VLOOKUP($A24,[2]Deelnemerslijst!$A$3:$Q$300,6,FALSE)</f>
        <v>Dopharma's Faratique</v>
      </c>
      <c r="D24" s="378" t="str">
        <f>VLOOKUP($A24,[2]Deelnemerslijst!$A$3:$Q$300,4,FALSE)</f>
        <v>Bilthoven</v>
      </c>
      <c r="E24" s="378" t="str">
        <f>VLOOKUP($A24,[2]Deelnemerslijst!$A$3:$Q$300,7,FALSE)</f>
        <v>824697DP</v>
      </c>
      <c r="F24" s="379">
        <f>VLOOKUP($A24,[2]Deelnemerslijst!$A$3:$Q$300,8,FALSE)</f>
        <v>0</v>
      </c>
      <c r="G24" s="378">
        <f>VLOOKUP($A24,[2]Deelnemerslijst!$A$3:$Q$300,11,FALSE)</f>
        <v>0</v>
      </c>
      <c r="H24" s="380">
        <f>VLOOKUP($A24,[2]Deelnemerslijst!$A$3:$Q$300,12,FALSE)</f>
        <v>6</v>
      </c>
      <c r="I24" s="381">
        <f>VLOOKUP($A24,'[3]R4 L PAARDEN'!$A$2:$Z$190,10,FALSE)</f>
        <v>173.5</v>
      </c>
      <c r="J24" s="382">
        <f>VLOOKUP($A24,'[3]R4 L PAARDEN'!$A$2:$Z$190,11,FALSE)</f>
        <v>57.833333333333336</v>
      </c>
      <c r="K24" s="383">
        <f>VLOOKUP($A24,'[3]R4 L PAARDEN'!$A$2:$Z$190,12,FALSE)</f>
        <v>42.2</v>
      </c>
      <c r="L24" s="384" t="str">
        <f>VLOOKUP($A24,'[3]R4 L PAARDEN'!$A$2:$Z$190,14,FALSE)</f>
        <v>-</v>
      </c>
      <c r="M24" s="382">
        <f>VLOOKUP($A24,'[3]R4 L PAARDEN'!$A$2:$Z$190,15,FALSE)</f>
        <v>0</v>
      </c>
      <c r="N24" s="385">
        <f>VLOOKUP($A24,'[3]R4 L PAARDEN'!$A$2:$Z$190,18,FALSE)</f>
        <v>3.9930555555555561E-3</v>
      </c>
      <c r="O24" s="386">
        <f>VLOOKUP($A24,'[3]R4 L PAARDEN'!$A$2:$Z$190,19,FALSE)</f>
        <v>9.6000000000000014</v>
      </c>
      <c r="P24" s="387">
        <f>VLOOKUP($A24,'[3]R4 L PAARDEN'!$A$2:$Z$190,20,FALSE)</f>
        <v>0</v>
      </c>
      <c r="Q24" s="388">
        <f>VLOOKUP($A24,'[3]R4 L PAARDEN'!$A$2:$Z$190,21,FALSE)</f>
        <v>0</v>
      </c>
      <c r="R24" s="389">
        <f>VLOOKUP($A24,'[3]R4 L PAARDEN'!$A$2:$Z$190,24,FALSE)</f>
        <v>51.800000000000004</v>
      </c>
      <c r="S24" s="390">
        <v>10</v>
      </c>
    </row>
    <row r="25" spans="1:19" s="392" customFormat="1" ht="15" customHeight="1" x14ac:dyDescent="0.25">
      <c r="A25" s="363">
        <v>117</v>
      </c>
      <c r="B25" s="364" t="str">
        <f>VLOOKUP($A25,[2]Deelnemerslijst!$A$3:$Q$300,2,FALSE)</f>
        <v xml:space="preserve">Jan Sinnige </v>
      </c>
      <c r="C25" s="364" t="str">
        <f>VLOOKUP($A25,[2]Deelnemerslijst!$A$3:$Q$300,6,FALSE)</f>
        <v>Talouche</v>
      </c>
      <c r="D25" s="364" t="str">
        <f>VLOOKUP($A25,[2]Deelnemerslijst!$A$3:$Q$300,4,FALSE)</f>
        <v xml:space="preserve">Sint Maarten </v>
      </c>
      <c r="E25" s="364" t="str">
        <f>VLOOKUP($A25,[2]Deelnemerslijst!$A$3:$Q$300,7,FALSE)</f>
        <v>716897TS</v>
      </c>
      <c r="F25" s="365">
        <f>VLOOKUP($A25,[2]Deelnemerslijst!$A$3:$Q$300,8,FALSE)</f>
        <v>0</v>
      </c>
      <c r="G25" s="364">
        <f>VLOOKUP($A25,[2]Deelnemerslijst!$A$3:$Q$300,11,FALSE)</f>
        <v>0</v>
      </c>
      <c r="H25" s="366">
        <f>VLOOKUP($A25,[2]Deelnemerslijst!$A$3:$Q$300,12,FALSE)</f>
        <v>6</v>
      </c>
      <c r="I25" s="367">
        <f>VLOOKUP($A25,'[3]R4 L PAARDEN'!$A$2:$Z$190,10,FALSE)</f>
        <v>167.5</v>
      </c>
      <c r="J25" s="368">
        <f>VLOOKUP($A25,'[3]R4 L PAARDEN'!$A$2:$Z$190,11,FALSE)</f>
        <v>55.833333333333336</v>
      </c>
      <c r="K25" s="369">
        <f>VLOOKUP($A25,'[3]R4 L PAARDEN'!$A$2:$Z$190,12,FALSE)</f>
        <v>44.2</v>
      </c>
      <c r="L25" s="370" t="str">
        <f>VLOOKUP($A25,'[3]R4 L PAARDEN'!$A$2:$Z$190,14,FALSE)</f>
        <v>-</v>
      </c>
      <c r="M25" s="368">
        <f>VLOOKUP($A25,'[3]R4 L PAARDEN'!$A$2:$Z$190,15,FALSE)</f>
        <v>0</v>
      </c>
      <c r="N25" s="371">
        <f>VLOOKUP($A25,'[3]R4 L PAARDEN'!$A$2:$Z$190,18,FALSE)</f>
        <v>4.0046296296296297E-3</v>
      </c>
      <c r="O25" s="372">
        <f>VLOOKUP($A25,'[3]R4 L PAARDEN'!$A$2:$Z$190,19,FALSE)</f>
        <v>10</v>
      </c>
      <c r="P25" s="373">
        <f>VLOOKUP($A25,'[3]R4 L PAARDEN'!$A$2:$Z$190,20,FALSE)</f>
        <v>0</v>
      </c>
      <c r="Q25" s="374">
        <f>VLOOKUP($A25,'[3]R4 L PAARDEN'!$A$2:$Z$190,21,FALSE)</f>
        <v>0</v>
      </c>
      <c r="R25" s="375">
        <f>VLOOKUP($A25,'[3]R4 L PAARDEN'!$A$2:$Z$190,24,FALSE)</f>
        <v>54.2</v>
      </c>
      <c r="S25" s="376">
        <v>11</v>
      </c>
    </row>
    <row r="26" spans="1:19" s="392" customFormat="1" ht="15" customHeight="1" x14ac:dyDescent="0.25">
      <c r="A26" s="363">
        <v>111</v>
      </c>
      <c r="B26" s="364" t="str">
        <f>VLOOKUP($A26,[2]Deelnemerslijst!$A$3:$Q$300,2,FALSE)</f>
        <v>Laurie Peeters</v>
      </c>
      <c r="C26" s="364" t="str">
        <f>VLOOKUP($A26,[2]Deelnemerslijst!$A$3:$Q$300,6,FALSE)</f>
        <v>Gastrea</v>
      </c>
      <c r="D26" s="364" t="str">
        <f>VLOOKUP($A26,[2]Deelnemerslijst!$A$3:$Q$300,4,FALSE)</f>
        <v>Breda</v>
      </c>
      <c r="E26" s="364" t="str">
        <f>VLOOKUP($A26,[2]Deelnemerslijst!$A$3:$Q$300,7,FALSE)</f>
        <v>822976GP</v>
      </c>
      <c r="F26" s="365">
        <f>VLOOKUP($A26,[2]Deelnemerslijst!$A$3:$Q$300,8,FALSE)</f>
        <v>0</v>
      </c>
      <c r="G26" s="364">
        <f>VLOOKUP($A26,[2]Deelnemerslijst!$A$3:$Q$300,11,FALSE)</f>
        <v>0</v>
      </c>
      <c r="H26" s="366">
        <f>VLOOKUP($A26,[2]Deelnemerslijst!$A$3:$Q$300,12,FALSE)</f>
        <v>6</v>
      </c>
      <c r="I26" s="367">
        <f>VLOOKUP($A26,'[3]R4 L PAARDEN'!$A$2:$Z$190,10,FALSE)</f>
        <v>184</v>
      </c>
      <c r="J26" s="368">
        <f>VLOOKUP($A26,'[3]R4 L PAARDEN'!$A$2:$Z$190,11,FALSE)</f>
        <v>61.333333333333329</v>
      </c>
      <c r="K26" s="369">
        <f>VLOOKUP($A26,'[3]R4 L PAARDEN'!$A$2:$Z$190,12,FALSE)</f>
        <v>38.700000000000003</v>
      </c>
      <c r="L26" s="370">
        <f>VLOOKUP($A26,'[3]R4 L PAARDEN'!$A$2:$Z$190,14,FALSE)</f>
        <v>4</v>
      </c>
      <c r="M26" s="368">
        <f>VLOOKUP($A26,'[3]R4 L PAARDEN'!$A$2:$Z$190,15,FALSE)</f>
        <v>0</v>
      </c>
      <c r="N26" s="371">
        <f>VLOOKUP($A26,'[3]R4 L PAARDEN'!$A$2:$Z$190,18,FALSE)</f>
        <v>4.1435185185185186E-3</v>
      </c>
      <c r="O26" s="372">
        <f>VLOOKUP($A26,'[3]R4 L PAARDEN'!$A$2:$Z$190,19,FALSE)</f>
        <v>14.8</v>
      </c>
      <c r="P26" s="373">
        <f>VLOOKUP($A26,'[3]R4 L PAARDEN'!$A$2:$Z$190,20,FALSE)</f>
        <v>20</v>
      </c>
      <c r="Q26" s="374">
        <f>VLOOKUP($A26,'[3]R4 L PAARDEN'!$A$2:$Z$190,21,FALSE)</f>
        <v>0</v>
      </c>
      <c r="R26" s="375">
        <f>VLOOKUP($A26,'[3]R4 L PAARDEN'!$A$2:$Z$190,24,FALSE)</f>
        <v>77.5</v>
      </c>
      <c r="S26" s="376">
        <v>12</v>
      </c>
    </row>
    <row r="27" spans="1:19" s="392" customFormat="1" ht="15" customHeight="1" x14ac:dyDescent="0.25">
      <c r="A27" s="363">
        <v>107</v>
      </c>
      <c r="B27" s="364" t="str">
        <f>VLOOKUP($A27,[2]Deelnemerslijst!$A$3:$Q$300,2,FALSE)</f>
        <v>Melissa Wit</v>
      </c>
      <c r="C27" s="364" t="str">
        <f>VLOOKUP($A27,[2]Deelnemerslijst!$A$3:$Q$300,6,FALSE)</f>
        <v>Elcola D</v>
      </c>
      <c r="D27" s="364" t="str">
        <f>VLOOKUP($A27,[2]Deelnemerslijst!$A$3:$Q$300,4,FALSE)</f>
        <v>Egmond aan de Hoef</v>
      </c>
      <c r="E27" s="364" t="str">
        <f>VLOOKUP($A27,[2]Deelnemerslijst!$A$3:$Q$300,7,FALSE)</f>
        <v>760934EW</v>
      </c>
      <c r="F27" s="365">
        <f>VLOOKUP($A27,[2]Deelnemerslijst!$A$3:$Q$300,8,FALSE)</f>
        <v>0</v>
      </c>
      <c r="G27" s="364">
        <f>VLOOKUP($A27,[2]Deelnemerslijst!$A$3:$Q$300,11,FALSE)</f>
        <v>0</v>
      </c>
      <c r="H27" s="366">
        <f>VLOOKUP($A27,[2]Deelnemerslijst!$A$3:$Q$300,12,FALSE)</f>
        <v>6</v>
      </c>
      <c r="I27" s="367">
        <f>VLOOKUP($A27,'[3]R4 L PAARDEN'!$A$2:$Z$190,10,FALSE)</f>
        <v>178</v>
      </c>
      <c r="J27" s="368">
        <f>VLOOKUP($A27,'[3]R4 L PAARDEN'!$A$2:$Z$190,11,FALSE)</f>
        <v>59.333333333333336</v>
      </c>
      <c r="K27" s="369">
        <f>VLOOKUP($A27,'[3]R4 L PAARDEN'!$A$2:$Z$190,12,FALSE)</f>
        <v>40.700000000000003</v>
      </c>
      <c r="L27" s="370">
        <f>VLOOKUP($A27,'[3]R4 L PAARDEN'!$A$2:$Z$190,14,FALSE)</f>
        <v>8</v>
      </c>
      <c r="M27" s="368">
        <f>VLOOKUP($A27,'[3]R4 L PAARDEN'!$A$2:$Z$190,15,FALSE)</f>
        <v>0</v>
      </c>
      <c r="N27" s="371">
        <f>VLOOKUP($A27,'[3]R4 L PAARDEN'!$A$2:$Z$190,18,FALSE)</f>
        <v>3.9930555555555561E-3</v>
      </c>
      <c r="O27" s="372">
        <f>VLOOKUP($A27,'[3]R4 L PAARDEN'!$A$2:$Z$190,19,FALSE)</f>
        <v>9.6000000000000014</v>
      </c>
      <c r="P27" s="373">
        <f>VLOOKUP($A27,'[3]R4 L PAARDEN'!$A$2:$Z$190,20,FALSE)</f>
        <v>20</v>
      </c>
      <c r="Q27" s="374">
        <f>VLOOKUP($A27,'[3]R4 L PAARDEN'!$A$2:$Z$190,21,FALSE)</f>
        <v>0</v>
      </c>
      <c r="R27" s="375">
        <f>VLOOKUP($A27,'[3]R4 L PAARDEN'!$A$2:$Z$190,24,FALSE)</f>
        <v>78.300000000000011</v>
      </c>
      <c r="S27" s="376">
        <v>13</v>
      </c>
    </row>
    <row r="28" spans="1:19" s="391" customFormat="1" ht="15" customHeight="1" x14ac:dyDescent="0.25">
      <c r="A28" s="377">
        <v>85</v>
      </c>
      <c r="B28" s="378" t="str">
        <f>VLOOKUP($A28,[2]Deelnemerslijst!$A$3:$Q$300,2,FALSE)</f>
        <v>Jan-Willem  Pleijsier</v>
      </c>
      <c r="C28" s="378" t="str">
        <f>VLOOKUP($A28,[2]Deelnemerslijst!$A$3:$Q$300,6,FALSE)</f>
        <v>Paddy's Dream</v>
      </c>
      <c r="D28" s="378" t="str">
        <f>VLOOKUP($A28,[2]Deelnemerslijst!$A$3:$Q$300,4,FALSE)</f>
        <v>Bilthoven</v>
      </c>
      <c r="E28" s="378" t="str">
        <f>VLOOKUP($A28,[2]Deelnemerslijst!$A$3:$Q$300,7,FALSE)</f>
        <v>779495PP</v>
      </c>
      <c r="F28" s="379">
        <f>VLOOKUP($A28,[2]Deelnemerslijst!$A$3:$Q$300,8,FALSE)</f>
        <v>0</v>
      </c>
      <c r="G28" s="378">
        <f>VLOOKUP($A28,[2]Deelnemerslijst!$A$3:$Q$300,11,FALSE)</f>
        <v>0</v>
      </c>
      <c r="H28" s="380">
        <f>VLOOKUP($A28,[2]Deelnemerslijst!$A$3:$Q$300,12,FALSE)</f>
        <v>6</v>
      </c>
      <c r="I28" s="381">
        <f>VLOOKUP($A28,'[3]R4 L PAARDEN'!$A$2:$Z$190,10,FALSE)</f>
        <v>173.5</v>
      </c>
      <c r="J28" s="382">
        <f>VLOOKUP($A28,'[3]R4 L PAARDEN'!$A$2:$Z$190,11,FALSE)</f>
        <v>57.833333333333336</v>
      </c>
      <c r="K28" s="383">
        <f>VLOOKUP($A28,'[3]R4 L PAARDEN'!$A$2:$Z$190,12,FALSE)</f>
        <v>42.2</v>
      </c>
      <c r="L28" s="384">
        <f>VLOOKUP($A28,'[3]R4 L PAARDEN'!$A$2:$Z$190,14,FALSE)</f>
        <v>4</v>
      </c>
      <c r="M28" s="382">
        <f>VLOOKUP($A28,'[3]R4 L PAARDEN'!$A$2:$Z$190,15,FALSE)</f>
        <v>0</v>
      </c>
      <c r="N28" s="385">
        <f>VLOOKUP($A28,'[3]R4 L PAARDEN'!$A$2:$Z$190,18,FALSE)</f>
        <v>4.108796296296297E-3</v>
      </c>
      <c r="O28" s="386">
        <f>VLOOKUP($A28,'[3]R4 L PAARDEN'!$A$2:$Z$190,19,FALSE)</f>
        <v>13.600000000000001</v>
      </c>
      <c r="P28" s="387">
        <f>VLOOKUP($A28,'[3]R4 L PAARDEN'!$A$2:$Z$190,20,FALSE)</f>
        <v>20</v>
      </c>
      <c r="Q28" s="388">
        <f>VLOOKUP($A28,'[3]R4 L PAARDEN'!$A$2:$Z$190,21,FALSE)</f>
        <v>0</v>
      </c>
      <c r="R28" s="389">
        <f>VLOOKUP($A28,'[3]R4 L PAARDEN'!$A$2:$Z$190,24,FALSE)</f>
        <v>79.800000000000011</v>
      </c>
      <c r="S28" s="390">
        <v>14</v>
      </c>
    </row>
    <row r="29" spans="1:19" s="391" customFormat="1" ht="15" customHeight="1" x14ac:dyDescent="0.25">
      <c r="A29" s="377">
        <v>141</v>
      </c>
      <c r="B29" s="378" t="str">
        <f>VLOOKUP($A29,[2]Deelnemerslijst!$A$3:$Q$300,2,FALSE)</f>
        <v>Susanna Tan</v>
      </c>
      <c r="C29" s="378" t="str">
        <f>VLOOKUP($A29,[2]Deelnemerslijst!$A$3:$Q$300,6,FALSE)</f>
        <v>Umpy</v>
      </c>
      <c r="D29" s="378" t="str">
        <f>VLOOKUP($A29,[2]Deelnemerslijst!$A$3:$Q$300,4,FALSE)</f>
        <v>Utrecht</v>
      </c>
      <c r="E29" s="378" t="str">
        <f>VLOOKUP($A29,[2]Deelnemerslijst!$A$3:$Q$300,7,FALSE)</f>
        <v>631523UT</v>
      </c>
      <c r="F29" s="379">
        <f>VLOOKUP($A29,[2]Deelnemerslijst!$A$3:$Q$300,8,FALSE)</f>
        <v>0</v>
      </c>
      <c r="G29" s="378">
        <f>VLOOKUP($A29,[2]Deelnemerslijst!$A$3:$Q$300,11,FALSE)</f>
        <v>0</v>
      </c>
      <c r="H29" s="380">
        <f>VLOOKUP($A29,[2]Deelnemerslijst!$A$3:$Q$300,12,FALSE)</f>
        <v>6</v>
      </c>
      <c r="I29" s="381">
        <f>VLOOKUP($A29,'[3]R4 L PAARDEN'!$A$2:$Z$190,10,FALSE)</f>
        <v>190.5</v>
      </c>
      <c r="J29" s="382">
        <f>VLOOKUP($A29,'[3]R4 L PAARDEN'!$A$2:$Z$190,11,FALSE)</f>
        <v>63.5</v>
      </c>
      <c r="K29" s="383">
        <f>VLOOKUP($A29,'[3]R4 L PAARDEN'!$A$2:$Z$190,12,FALSE)</f>
        <v>36.5</v>
      </c>
      <c r="L29" s="384" t="str">
        <f>VLOOKUP($A29,'[3]R4 L PAARDEN'!$A$2:$Z$190,14,FALSE)</f>
        <v>-</v>
      </c>
      <c r="M29" s="382">
        <f>VLOOKUP($A29,'[3]R4 L PAARDEN'!$A$2:$Z$190,15,FALSE)</f>
        <v>0</v>
      </c>
      <c r="N29" s="385">
        <f>VLOOKUP($A29,'[3]R4 L PAARDEN'!$A$2:$Z$190,18,FALSE)</f>
        <v>3.9583333333333337E-3</v>
      </c>
      <c r="O29" s="386">
        <f>VLOOKUP($A29,'[3]R4 L PAARDEN'!$A$2:$Z$190,19,FALSE)</f>
        <v>8.4</v>
      </c>
      <c r="P29" s="387">
        <f>VLOOKUP($A29,'[3]R4 L PAARDEN'!$A$2:$Z$190,20,FALSE)</f>
        <v>40</v>
      </c>
      <c r="Q29" s="388">
        <f>VLOOKUP($A29,'[3]R4 L PAARDEN'!$A$2:$Z$190,21,FALSE)</f>
        <v>0</v>
      </c>
      <c r="R29" s="389">
        <f>VLOOKUP($A29,'[3]R4 L PAARDEN'!$A$2:$Z$190,24,FALSE)</f>
        <v>84.9</v>
      </c>
      <c r="S29" s="390">
        <v>15</v>
      </c>
    </row>
    <row r="30" spans="1:19" s="392" customFormat="1" ht="15" customHeight="1" x14ac:dyDescent="0.25">
      <c r="A30" s="363">
        <v>97</v>
      </c>
      <c r="B30" s="364" t="str">
        <f>VLOOKUP($A30,[2]Deelnemerslijst!$A$3:$Q$300,2,FALSE)</f>
        <v>Harry van Loon</v>
      </c>
      <c r="C30" s="364" t="str">
        <f>VLOOKUP($A30,[2]Deelnemerslijst!$A$3:$Q$300,6,FALSE)</f>
        <v>Bill Bailey</v>
      </c>
      <c r="D30" s="364" t="str">
        <f>VLOOKUP($A30,[2]Deelnemerslijst!$A$3:$Q$300,4,FALSE)</f>
        <v>Hooge Mierde</v>
      </c>
      <c r="E30" s="364" t="str">
        <f>VLOOKUP($A30,[2]Deelnemerslijst!$A$3:$Q$300,7,FALSE)</f>
        <v>771357BL</v>
      </c>
      <c r="F30" s="365" t="e">
        <f>VLOOKUP($A30,[2]Deelnemerslijst!$A$3:$Q$300,8,FALSE)</f>
        <v>#REF!</v>
      </c>
      <c r="G30" s="364">
        <f>VLOOKUP($A30,[2]Deelnemerslijst!$A$3:$Q$300,11,FALSE)</f>
        <v>0</v>
      </c>
      <c r="H30" s="366">
        <f>VLOOKUP($A30,[2]Deelnemerslijst!$A$3:$Q$300,12,FALSE)</f>
        <v>6</v>
      </c>
      <c r="I30" s="367">
        <f>VLOOKUP($A30,'[3]R4 L PAARDEN'!$A$2:$Z$190,10,FALSE)</f>
        <v>175.5</v>
      </c>
      <c r="J30" s="368">
        <f>VLOOKUP($A30,'[3]R4 L PAARDEN'!$A$2:$Z$190,11,FALSE)</f>
        <v>58.5</v>
      </c>
      <c r="K30" s="369">
        <f>VLOOKUP($A30,'[3]R4 L PAARDEN'!$A$2:$Z$190,12,FALSE)</f>
        <v>41.5</v>
      </c>
      <c r="L30" s="370">
        <f>VLOOKUP($A30,'[3]R4 L PAARDEN'!$A$2:$Z$190,14,FALSE)</f>
        <v>4</v>
      </c>
      <c r="M30" s="368">
        <f>VLOOKUP($A30,'[3]R4 L PAARDEN'!$A$2:$Z$190,15,FALSE)</f>
        <v>0</v>
      </c>
      <c r="N30" s="371">
        <f>VLOOKUP($A30,'[3]R4 L PAARDEN'!$A$2:$Z$190,18,FALSE)</f>
        <v>4.1782407407407402E-3</v>
      </c>
      <c r="O30" s="372">
        <f>VLOOKUP($A30,'[3]R4 L PAARDEN'!$A$2:$Z$190,19,FALSE)</f>
        <v>16</v>
      </c>
      <c r="P30" s="373">
        <f>VLOOKUP($A30,'[3]R4 L PAARDEN'!$A$2:$Z$190,20,FALSE)</f>
        <v>40</v>
      </c>
      <c r="Q30" s="374">
        <f>VLOOKUP($A30,'[3]R4 L PAARDEN'!$A$2:$Z$190,21,FALSE)</f>
        <v>0</v>
      </c>
      <c r="R30" s="375">
        <f>VLOOKUP($A30,'[3]R4 L PAARDEN'!$A$2:$Z$190,24,FALSE)</f>
        <v>101.5</v>
      </c>
      <c r="S30" s="376">
        <v>16</v>
      </c>
    </row>
    <row r="31" spans="1:19" s="392" customFormat="1" ht="15" customHeight="1" x14ac:dyDescent="0.25">
      <c r="A31" s="363">
        <v>113</v>
      </c>
      <c r="B31" s="364" t="str">
        <f>VLOOKUP($A31,[2]Deelnemerslijst!$A$3:$Q$300,2,FALSE)</f>
        <v xml:space="preserve">Jos van der Weiden </v>
      </c>
      <c r="C31" s="364" t="str">
        <f>VLOOKUP($A31,[2]Deelnemerslijst!$A$3:$Q$300,6,FALSE)</f>
        <v>Caz van de Middenweg</v>
      </c>
      <c r="D31" s="364" t="str">
        <f>VLOOKUP($A31,[2]Deelnemerslijst!$A$3:$Q$300,4,FALSE)</f>
        <v>Lisse</v>
      </c>
      <c r="E31" s="364" t="str">
        <f>VLOOKUP($A31,[2]Deelnemerslijst!$A$3:$Q$300,7,FALSE)</f>
        <v>660631CW</v>
      </c>
      <c r="F31" s="365">
        <f>VLOOKUP($A31,[2]Deelnemerslijst!$A$3:$Q$300,8,FALSE)</f>
        <v>0</v>
      </c>
      <c r="G31" s="364">
        <f>VLOOKUP($A31,[2]Deelnemerslijst!$A$3:$Q$300,11,FALSE)</f>
        <v>0</v>
      </c>
      <c r="H31" s="366">
        <f>VLOOKUP($A31,[2]Deelnemerslijst!$A$3:$Q$300,12,FALSE)</f>
        <v>6</v>
      </c>
      <c r="I31" s="367">
        <f>VLOOKUP($A31,'[3]R4 L PAARDEN'!$A$2:$Z$190,10,FALSE)</f>
        <v>181.5</v>
      </c>
      <c r="J31" s="368">
        <f>VLOOKUP($A31,'[3]R4 L PAARDEN'!$A$2:$Z$190,11,FALSE)</f>
        <v>60.5</v>
      </c>
      <c r="K31" s="369">
        <f>VLOOKUP($A31,'[3]R4 L PAARDEN'!$A$2:$Z$190,12,FALSE)</f>
        <v>39.5</v>
      </c>
      <c r="L31" s="370">
        <f>VLOOKUP($A31,'[3]R4 L PAARDEN'!$A$2:$Z$190,14,FALSE)</f>
        <v>4</v>
      </c>
      <c r="M31" s="368">
        <f>VLOOKUP($A31,'[3]R4 L PAARDEN'!$A$2:$Z$190,15,FALSE)</f>
        <v>0</v>
      </c>
      <c r="N31" s="371">
        <f>VLOOKUP($A31,'[3]R4 L PAARDEN'!$A$2:$Z$190,18,FALSE)</f>
        <v>4.2939814814814811E-3</v>
      </c>
      <c r="O31" s="372">
        <f>VLOOKUP($A31,'[3]R4 L PAARDEN'!$A$2:$Z$190,19,FALSE)</f>
        <v>20</v>
      </c>
      <c r="P31" s="373">
        <f>VLOOKUP($A31,'[3]R4 L PAARDEN'!$A$2:$Z$190,20,FALSE)</f>
        <v>60</v>
      </c>
      <c r="Q31" s="374">
        <f>VLOOKUP($A31,'[3]R4 L PAARDEN'!$A$2:$Z$190,21,FALSE)</f>
        <v>0</v>
      </c>
      <c r="R31" s="375">
        <f>VLOOKUP($A31,'[3]R4 L PAARDEN'!$A$2:$Z$190,24,FALSE)</f>
        <v>123.5</v>
      </c>
      <c r="S31" s="376">
        <v>17</v>
      </c>
    </row>
  </sheetData>
  <mergeCells count="2">
    <mergeCell ref="A1:E2"/>
    <mergeCell ref="F1:P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heetViews>
  <sheetFormatPr defaultRowHeight="15" x14ac:dyDescent="0.25"/>
  <sheetData>
    <row r="1" spans="1:19" x14ac:dyDescent="0.25">
      <c r="A1" s="262"/>
      <c r="B1" s="263"/>
      <c r="C1" s="264"/>
      <c r="D1" s="264"/>
      <c r="E1" s="264"/>
      <c r="F1" s="265"/>
      <c r="G1" s="264"/>
      <c r="H1" s="266"/>
      <c r="I1" s="266"/>
      <c r="J1" s="265"/>
      <c r="K1" s="267"/>
      <c r="L1" s="263"/>
      <c r="M1" s="263"/>
      <c r="N1" s="268"/>
      <c r="O1" s="269"/>
      <c r="P1" s="270"/>
      <c r="Q1" s="271"/>
      <c r="R1" s="272"/>
      <c r="S1" s="273"/>
    </row>
    <row r="2" spans="1:19" x14ac:dyDescent="0.25">
      <c r="A2" s="274"/>
      <c r="B2" s="275"/>
      <c r="C2" s="276"/>
      <c r="D2" s="276"/>
      <c r="E2" s="276"/>
      <c r="F2" s="277"/>
      <c r="G2" s="276"/>
      <c r="H2" s="278"/>
      <c r="I2" s="278"/>
      <c r="J2" s="277"/>
      <c r="K2" s="279"/>
      <c r="L2" s="275"/>
      <c r="M2" s="275"/>
      <c r="N2" s="280"/>
      <c r="O2" s="281"/>
      <c r="P2" s="282"/>
      <c r="Q2" s="283"/>
      <c r="R2" s="284"/>
      <c r="S2" s="285"/>
    </row>
    <row r="3" spans="1:19" x14ac:dyDescent="0.25">
      <c r="A3" s="274"/>
      <c r="B3" s="275"/>
      <c r="C3" s="276"/>
      <c r="D3" s="276"/>
      <c r="E3" s="276"/>
      <c r="F3" s="277"/>
      <c r="G3" s="276"/>
      <c r="H3" s="278"/>
      <c r="I3" s="278"/>
      <c r="J3" s="277"/>
      <c r="K3" s="279"/>
      <c r="L3" s="275"/>
      <c r="M3" s="275"/>
      <c r="N3" s="280"/>
      <c r="O3" s="281"/>
      <c r="P3" s="282"/>
      <c r="Q3" s="283"/>
      <c r="R3" s="284"/>
      <c r="S3" s="285"/>
    </row>
    <row r="4" spans="1:19" x14ac:dyDescent="0.25">
      <c r="A4" s="274"/>
      <c r="B4" s="275"/>
      <c r="C4" s="276"/>
      <c r="D4" s="276"/>
      <c r="E4" s="286"/>
      <c r="F4" s="287"/>
      <c r="G4" s="276"/>
      <c r="H4" s="278"/>
      <c r="I4" s="278"/>
      <c r="J4" s="277"/>
      <c r="K4" s="279"/>
      <c r="L4" s="275"/>
      <c r="M4" s="275"/>
      <c r="N4" s="280"/>
      <c r="O4" s="281"/>
      <c r="P4" s="282"/>
      <c r="Q4" s="283"/>
      <c r="R4" s="284"/>
      <c r="S4" s="285"/>
    </row>
    <row r="5" spans="1:19" x14ac:dyDescent="0.25">
      <c r="A5" s="274"/>
      <c r="B5" s="275"/>
      <c r="C5" s="276"/>
      <c r="D5" s="276"/>
      <c r="E5" s="276"/>
      <c r="F5" s="277"/>
      <c r="G5" s="276"/>
      <c r="H5" s="278"/>
      <c r="I5" s="278"/>
      <c r="J5" s="277"/>
      <c r="K5" s="279"/>
      <c r="L5" s="275"/>
      <c r="M5" s="275"/>
      <c r="N5" s="280"/>
      <c r="O5" s="281"/>
      <c r="P5" s="282"/>
      <c r="Q5" s="283"/>
      <c r="R5" s="284"/>
      <c r="S5" s="285"/>
    </row>
    <row r="6" spans="1:19" ht="15.75" thickBot="1" x14ac:dyDescent="0.3">
      <c r="A6" s="288"/>
      <c r="B6" s="289"/>
      <c r="C6" s="289"/>
      <c r="D6" s="289"/>
      <c r="E6" s="290"/>
      <c r="F6" s="291"/>
      <c r="G6" s="290"/>
      <c r="H6" s="292"/>
      <c r="I6" s="292"/>
      <c r="J6" s="291"/>
      <c r="K6" s="291"/>
      <c r="L6" s="290"/>
      <c r="M6" s="290"/>
      <c r="N6" s="293"/>
      <c r="O6" s="294"/>
      <c r="P6" s="295"/>
      <c r="Q6" s="296"/>
      <c r="R6" s="297"/>
      <c r="S6" s="298"/>
    </row>
    <row r="7" spans="1:19" x14ac:dyDescent="0.25">
      <c r="A7" s="299" t="s">
        <v>218</v>
      </c>
      <c r="B7" s="299"/>
      <c r="C7" s="300" t="s">
        <v>219</v>
      </c>
      <c r="D7" s="300"/>
      <c r="E7" s="300"/>
      <c r="F7" s="301"/>
      <c r="G7" s="301"/>
      <c r="H7" s="301"/>
      <c r="I7" s="527" t="s">
        <v>220</v>
      </c>
      <c r="J7" s="528"/>
      <c r="K7" s="528"/>
      <c r="L7" s="302" t="s">
        <v>221</v>
      </c>
      <c r="M7" s="303"/>
      <c r="N7" s="304" t="s">
        <v>222</v>
      </c>
      <c r="O7" s="305"/>
      <c r="P7" s="306"/>
      <c r="Q7" s="306">
        <f>[3]GEGEVENS!$C$6</f>
        <v>2570</v>
      </c>
      <c r="R7" s="307"/>
      <c r="S7" s="308"/>
    </row>
    <row r="8" spans="1:19" x14ac:dyDescent="0.25">
      <c r="A8" s="299" t="s">
        <v>223</v>
      </c>
      <c r="B8" s="309"/>
      <c r="C8" s="310" t="s">
        <v>224</v>
      </c>
      <c r="D8" s="300"/>
      <c r="E8" s="300"/>
      <c r="F8" s="301"/>
      <c r="G8" s="301"/>
      <c r="H8" s="301"/>
      <c r="I8" s="311" t="s">
        <v>225</v>
      </c>
      <c r="J8" s="312"/>
      <c r="K8" s="313">
        <f>[3]GEGEVENS!$B$6</f>
        <v>300</v>
      </c>
      <c r="L8" s="302" t="s">
        <v>226</v>
      </c>
      <c r="M8" s="303"/>
      <c r="N8" s="304" t="s">
        <v>226</v>
      </c>
      <c r="O8" s="305"/>
      <c r="P8" s="306"/>
      <c r="Q8" s="306">
        <f>[3]GEGEVENS!$D$6</f>
        <v>480</v>
      </c>
      <c r="R8" s="307"/>
      <c r="S8" s="308"/>
    </row>
    <row r="9" spans="1:19" x14ac:dyDescent="0.25">
      <c r="A9" s="299" t="s">
        <v>227</v>
      </c>
      <c r="B9" s="309"/>
      <c r="C9" s="300" t="s">
        <v>228</v>
      </c>
      <c r="D9" s="314"/>
      <c r="E9" s="314"/>
      <c r="F9" s="315"/>
      <c r="G9" s="315"/>
      <c r="H9" s="315"/>
      <c r="I9" s="316"/>
      <c r="J9" s="317"/>
      <c r="K9" s="315"/>
      <c r="L9" s="318" t="s">
        <v>229</v>
      </c>
      <c r="M9" s="303"/>
      <c r="N9" s="319" t="s">
        <v>230</v>
      </c>
      <c r="O9" s="320"/>
      <c r="P9" s="306"/>
      <c r="Q9" s="321">
        <f>[3]GEGEVENS!$E$6</f>
        <v>3.7152777777777774E-3</v>
      </c>
      <c r="R9" s="307"/>
      <c r="S9" s="308"/>
    </row>
    <row r="10" spans="1:19" ht="15.75" thickBot="1" x14ac:dyDescent="0.3">
      <c r="A10" s="299" t="s">
        <v>231</v>
      </c>
      <c r="B10" s="309"/>
      <c r="C10" s="300" t="s">
        <v>232</v>
      </c>
      <c r="D10" s="322"/>
      <c r="E10" s="322"/>
      <c r="F10" s="323"/>
      <c r="G10" s="323"/>
      <c r="H10" s="323"/>
      <c r="I10" s="316"/>
      <c r="J10" s="324"/>
      <c r="K10" s="320"/>
      <c r="L10" s="318" t="s">
        <v>233</v>
      </c>
      <c r="M10" s="303"/>
      <c r="N10" s="319" t="s">
        <v>234</v>
      </c>
      <c r="O10" s="320"/>
      <c r="P10" s="306"/>
      <c r="Q10" s="325" t="s">
        <v>235</v>
      </c>
      <c r="R10" s="307"/>
      <c r="S10" s="308"/>
    </row>
    <row r="11" spans="1:19" ht="15.75" thickBot="1" x14ac:dyDescent="0.3">
      <c r="A11" s="299"/>
      <c r="B11" s="326"/>
      <c r="C11" s="300"/>
      <c r="D11" s="322"/>
      <c r="E11" s="322"/>
      <c r="F11" s="323"/>
      <c r="G11" s="323"/>
      <c r="H11" s="323"/>
      <c r="I11" s="327"/>
      <c r="J11" s="328" t="s">
        <v>236</v>
      </c>
      <c r="K11" s="329"/>
      <c r="L11" s="529" t="s">
        <v>237</v>
      </c>
      <c r="M11" s="530"/>
      <c r="N11" s="330"/>
      <c r="O11" s="331" t="s">
        <v>238</v>
      </c>
      <c r="P11" s="332"/>
      <c r="Q11" s="333"/>
      <c r="R11" s="334" t="s">
        <v>239</v>
      </c>
      <c r="S11" s="335"/>
    </row>
    <row r="12" spans="1:19" ht="15.75" thickBot="1" x14ac:dyDescent="0.3">
      <c r="A12" s="299"/>
      <c r="B12" s="309"/>
      <c r="C12" s="300"/>
      <c r="D12" s="336"/>
      <c r="E12" s="336"/>
      <c r="F12" s="337"/>
      <c r="G12" s="337"/>
      <c r="H12" s="337"/>
      <c r="I12" s="338" t="s">
        <v>240</v>
      </c>
      <c r="J12" s="339" t="s">
        <v>240</v>
      </c>
      <c r="K12" s="340" t="s">
        <v>240</v>
      </c>
      <c r="L12" s="341" t="s">
        <v>241</v>
      </c>
      <c r="M12" s="342" t="s">
        <v>242</v>
      </c>
      <c r="N12" s="343" t="s">
        <v>242</v>
      </c>
      <c r="O12" s="344" t="s">
        <v>243</v>
      </c>
      <c r="P12" s="345" t="s">
        <v>244</v>
      </c>
      <c r="Q12" s="346" t="s">
        <v>245</v>
      </c>
      <c r="R12" s="307" t="s">
        <v>246</v>
      </c>
      <c r="S12" s="308" t="s">
        <v>247</v>
      </c>
    </row>
    <row r="13" spans="1:19" x14ac:dyDescent="0.25">
      <c r="A13" s="347" t="s">
        <v>248</v>
      </c>
      <c r="B13" s="348" t="s">
        <v>249</v>
      </c>
      <c r="C13" s="349" t="s">
        <v>250</v>
      </c>
      <c r="D13" s="349" t="s">
        <v>251</v>
      </c>
      <c r="E13" s="349" t="s">
        <v>252</v>
      </c>
      <c r="F13" s="350" t="s">
        <v>253</v>
      </c>
      <c r="G13" s="350" t="s">
        <v>254</v>
      </c>
      <c r="H13" s="351" t="s">
        <v>255</v>
      </c>
      <c r="I13" s="352" t="s">
        <v>256</v>
      </c>
      <c r="J13" s="353" t="s">
        <v>257</v>
      </c>
      <c r="K13" s="354" t="s">
        <v>258</v>
      </c>
      <c r="L13" s="355" t="s">
        <v>259</v>
      </c>
      <c r="M13" s="356" t="s">
        <v>260</v>
      </c>
      <c r="N13" s="357"/>
      <c r="O13" s="358" t="s">
        <v>261</v>
      </c>
      <c r="P13" s="359" t="s">
        <v>262</v>
      </c>
      <c r="Q13" s="360" t="s">
        <v>263</v>
      </c>
      <c r="R13" s="361" t="s">
        <v>258</v>
      </c>
      <c r="S13" s="362"/>
    </row>
    <row r="14" spans="1:19" x14ac:dyDescent="0.25">
      <c r="A14" s="363">
        <v>94</v>
      </c>
      <c r="B14" s="364" t="str">
        <f>VLOOKUP($A14,[2]Deelnemerslijst!$A$3:$Q$300,2,FALSE)</f>
        <v xml:space="preserve">Melissa Gerrets </v>
      </c>
      <c r="C14" s="364" t="str">
        <f>VLOOKUP($A14,[2]Deelnemerslijst!$A$3:$Q$300,6,FALSE)</f>
        <v>Hachiko</v>
      </c>
      <c r="D14" s="364" t="str">
        <f>VLOOKUP($A14,[2]Deelnemerslijst!$A$3:$Q$300,4,FALSE)</f>
        <v>Maasland</v>
      </c>
      <c r="E14" s="364" t="str">
        <f>VLOOKUP($A14,[2]Deelnemerslijst!$A$3:$Q$300,7,FALSE)</f>
        <v>793060HG</v>
      </c>
      <c r="F14" s="365" t="str">
        <f>VLOOKUP($A14,[2]Deelnemerslijst!$A$3:$Q$300,8,FALSE)</f>
        <v>X</v>
      </c>
      <c r="G14" s="364">
        <f>VLOOKUP($A14,[2]Deelnemerslijst!$A$3:$Q$300,11,FALSE)</f>
        <v>0</v>
      </c>
      <c r="H14" s="366">
        <f>VLOOKUP($A14,[2]Deelnemerslijst!$A$3:$Q$300,12,FALSE)</f>
        <v>5</v>
      </c>
      <c r="I14" s="367">
        <f>VLOOKUP($A14,'[3]R4 L PAARDEN'!$A$2:$Z$190,10,FALSE)</f>
        <v>198.5</v>
      </c>
      <c r="J14" s="368">
        <f>VLOOKUP($A14,'[3]R4 L PAARDEN'!$A$2:$Z$190,11,FALSE)</f>
        <v>66.166666666666657</v>
      </c>
      <c r="K14" s="369">
        <f>VLOOKUP($A14,'[3]R4 L PAARDEN'!$A$2:$Z$190,12,FALSE)</f>
        <v>33.799999999999997</v>
      </c>
      <c r="L14" s="370" t="str">
        <f>VLOOKUP($A14,'[3]R4 L PAARDEN'!$A$2:$Z$190,14,FALSE)</f>
        <v>-</v>
      </c>
      <c r="M14" s="368">
        <f>VLOOKUP($A14,'[3]R4 L PAARDEN'!$A$2:$Z$190,15,FALSE)</f>
        <v>0</v>
      </c>
      <c r="N14" s="371">
        <f>VLOOKUP($A14,'[3]R4 L PAARDEN'!$A$2:$Z$190,18,FALSE)</f>
        <v>3.6921296296296298E-3</v>
      </c>
      <c r="O14" s="372">
        <f>VLOOKUP($A14,'[3]R4 L PAARDEN'!$A$2:$Z$190,19,FALSE)</f>
        <v>0</v>
      </c>
      <c r="P14" s="373">
        <f>VLOOKUP($A14,'[3]R4 L PAARDEN'!$A$2:$Z$190,20,FALSE)</f>
        <v>0</v>
      </c>
      <c r="Q14" s="374">
        <f>VLOOKUP($A14,'[3]R4 L PAARDEN'!$A$2:$Z$190,21,FALSE)</f>
        <v>0</v>
      </c>
      <c r="R14" s="375">
        <f>VLOOKUP($A14,'[3]R4 L PAARDEN'!$A$2:$Z$190,24,FALSE)</f>
        <v>33.799999999999997</v>
      </c>
      <c r="S14" s="376">
        <v>1</v>
      </c>
    </row>
    <row r="15" spans="1:19" x14ac:dyDescent="0.25">
      <c r="A15" s="363">
        <v>128</v>
      </c>
      <c r="B15" s="364" t="str">
        <f>VLOOKUP($A15,[2]Deelnemerslijst!$A$3:$Q$300,2,FALSE)</f>
        <v>Sophie Postma</v>
      </c>
      <c r="C15" s="364" t="str">
        <f>VLOOKUP($A15,[2]Deelnemerslijst!$A$3:$Q$300,6,FALSE)</f>
        <v>Blof</v>
      </c>
      <c r="D15" s="364" t="str">
        <f>VLOOKUP($A15,[2]Deelnemerslijst!$A$3:$Q$300,4,FALSE)</f>
        <v>Bolsward</v>
      </c>
      <c r="E15" s="364" t="str">
        <f>VLOOKUP($A15,[2]Deelnemerslijst!$A$3:$Q$300,7,FALSE)</f>
        <v>850349BP</v>
      </c>
      <c r="F15" s="365" t="e">
        <f>VLOOKUP($A15,[2]Deelnemerslijst!$A$3:$Q$300,8,FALSE)</f>
        <v>#REF!</v>
      </c>
      <c r="G15" s="364">
        <f>VLOOKUP($A15,[2]Deelnemerslijst!$A$3:$Q$300,11,FALSE)</f>
        <v>0</v>
      </c>
      <c r="H15" s="366">
        <f>VLOOKUP($A15,[2]Deelnemerslijst!$A$3:$Q$300,12,FALSE)</f>
        <v>5</v>
      </c>
      <c r="I15" s="367">
        <f>VLOOKUP($A15,'[3]R4 L PAARDEN'!$A$2:$Z$190,10,FALSE)</f>
        <v>194</v>
      </c>
      <c r="J15" s="368">
        <f>VLOOKUP($A15,'[3]R4 L PAARDEN'!$A$2:$Z$190,11,FALSE)</f>
        <v>64.666666666666657</v>
      </c>
      <c r="K15" s="369">
        <f>VLOOKUP($A15,'[3]R4 L PAARDEN'!$A$2:$Z$190,12,FALSE)</f>
        <v>35.299999999999997</v>
      </c>
      <c r="L15" s="370" t="str">
        <f>VLOOKUP($A15,'[3]R4 L PAARDEN'!$A$2:$Z$190,14,FALSE)</f>
        <v>-</v>
      </c>
      <c r="M15" s="368">
        <f>VLOOKUP($A15,'[3]R4 L PAARDEN'!$A$2:$Z$190,15,FALSE)</f>
        <v>0</v>
      </c>
      <c r="N15" s="371">
        <f>VLOOKUP($A15,'[3]R4 L PAARDEN'!$A$2:$Z$190,18,FALSE)</f>
        <v>3.5648148148148154E-3</v>
      </c>
      <c r="O15" s="372">
        <f>VLOOKUP($A15,'[3]R4 L PAARDEN'!$A$2:$Z$190,19,FALSE)</f>
        <v>0</v>
      </c>
      <c r="P15" s="373">
        <f>VLOOKUP($A15,'[3]R4 L PAARDEN'!$A$2:$Z$190,20,FALSE)</f>
        <v>0</v>
      </c>
      <c r="Q15" s="374">
        <f>VLOOKUP($A15,'[3]R4 L PAARDEN'!$A$2:$Z$190,21,FALSE)</f>
        <v>0</v>
      </c>
      <c r="R15" s="375">
        <f>VLOOKUP($A15,'[3]R4 L PAARDEN'!$A$2:$Z$190,24,FALSE)</f>
        <v>35.299999999999997</v>
      </c>
      <c r="S15" s="376">
        <v>2</v>
      </c>
    </row>
    <row r="16" spans="1:19" x14ac:dyDescent="0.25">
      <c r="A16" s="363">
        <v>120</v>
      </c>
      <c r="B16" s="364" t="str">
        <f>VLOOKUP($A16,[2]Deelnemerslijst!$A$3:$Q$300,2,FALSE)</f>
        <v xml:space="preserve">Rowena de Weert </v>
      </c>
      <c r="C16" s="364" t="str">
        <f>VLOOKUP($A16,[2]Deelnemerslijst!$A$3:$Q$300,6,FALSE)</f>
        <v>Anne Rox Du Vlist Z</v>
      </c>
      <c r="D16" s="364" t="str">
        <f>VLOOKUP($A16,[2]Deelnemerslijst!$A$3:$Q$300,4,FALSE)</f>
        <v>Heerle</v>
      </c>
      <c r="E16" s="364" t="str">
        <f>VLOOKUP($A16,[2]Deelnemerslijst!$A$3:$Q$300,7,FALSE)</f>
        <v>739688AW</v>
      </c>
      <c r="F16" s="365">
        <f>VLOOKUP($A16,[2]Deelnemerslijst!$A$3:$Q$300,8,FALSE)</f>
        <v>0</v>
      </c>
      <c r="G16" s="364">
        <f>VLOOKUP($A16,[2]Deelnemerslijst!$A$3:$Q$300,11,FALSE)</f>
        <v>0</v>
      </c>
      <c r="H16" s="366">
        <f>VLOOKUP($A16,[2]Deelnemerslijst!$A$3:$Q$300,12,FALSE)</f>
        <v>5</v>
      </c>
      <c r="I16" s="367">
        <f>VLOOKUP($A16,'[3]R4 L PAARDEN'!$A$2:$Z$190,10,FALSE)</f>
        <v>193</v>
      </c>
      <c r="J16" s="368">
        <f>VLOOKUP($A16,'[3]R4 L PAARDEN'!$A$2:$Z$190,11,FALSE)</f>
        <v>64.333333333333329</v>
      </c>
      <c r="K16" s="369">
        <f>VLOOKUP($A16,'[3]R4 L PAARDEN'!$A$2:$Z$190,12,FALSE)</f>
        <v>35.700000000000003</v>
      </c>
      <c r="L16" s="370" t="str">
        <f>VLOOKUP($A16,'[3]R4 L PAARDEN'!$A$2:$Z$190,14,FALSE)</f>
        <v>-</v>
      </c>
      <c r="M16" s="368">
        <f>VLOOKUP($A16,'[3]R4 L PAARDEN'!$A$2:$Z$190,15,FALSE)</f>
        <v>0</v>
      </c>
      <c r="N16" s="371">
        <f>VLOOKUP($A16,'[3]R4 L PAARDEN'!$A$2:$Z$190,18,FALSE)</f>
        <v>3.5995370370370369E-3</v>
      </c>
      <c r="O16" s="372">
        <f>VLOOKUP($A16,'[3]R4 L PAARDEN'!$A$2:$Z$190,19,FALSE)</f>
        <v>0</v>
      </c>
      <c r="P16" s="373">
        <f>VLOOKUP($A16,'[3]R4 L PAARDEN'!$A$2:$Z$190,20,FALSE)</f>
        <v>0</v>
      </c>
      <c r="Q16" s="374">
        <f>VLOOKUP($A16,'[3]R4 L PAARDEN'!$A$2:$Z$190,21,FALSE)</f>
        <v>0</v>
      </c>
      <c r="R16" s="375">
        <f>VLOOKUP($A16,'[3]R4 L PAARDEN'!$A$2:$Z$190,24,FALSE)</f>
        <v>35.700000000000003</v>
      </c>
      <c r="S16" s="376">
        <v>3</v>
      </c>
    </row>
    <row r="17" spans="1:19" x14ac:dyDescent="0.25">
      <c r="A17" s="363">
        <v>106</v>
      </c>
      <c r="B17" s="364" t="str">
        <f>VLOOKUP($A17,[2]Deelnemerslijst!$A$3:$Q$300,2,FALSE)</f>
        <v>Wieke van der Vliet</v>
      </c>
      <c r="C17" s="364" t="str">
        <f>VLOOKUP($A17,[2]Deelnemerslijst!$A$3:$Q$300,6,FALSE)</f>
        <v>Evita</v>
      </c>
      <c r="D17" s="364" t="str">
        <f>VLOOKUP($A17,[2]Deelnemerslijst!$A$3:$Q$300,4,FALSE)</f>
        <v xml:space="preserve">Hazerswoude dorp </v>
      </c>
      <c r="E17" s="364" t="str">
        <f>VLOOKUP($A17,[2]Deelnemerslijst!$A$3:$Q$300,7,FALSE)</f>
        <v>723421 EV</v>
      </c>
      <c r="F17" s="365" t="str">
        <f>VLOOKUP($A17,[2]Deelnemerslijst!$A$3:$Q$300,8,FALSE)</f>
        <v>X</v>
      </c>
      <c r="G17" s="364">
        <f>VLOOKUP($A17,[2]Deelnemerslijst!$A$3:$Q$300,11,FALSE)</f>
        <v>0</v>
      </c>
      <c r="H17" s="366">
        <f>VLOOKUP($A17,[2]Deelnemerslijst!$A$3:$Q$300,12,FALSE)</f>
        <v>5</v>
      </c>
      <c r="I17" s="367">
        <f>VLOOKUP($A17,'[3]R4 L PAARDEN'!$A$2:$Z$190,10,FALSE)</f>
        <v>184</v>
      </c>
      <c r="J17" s="368">
        <f>VLOOKUP($A17,'[3]R4 L PAARDEN'!$A$2:$Z$190,11,FALSE)</f>
        <v>61.333333333333329</v>
      </c>
      <c r="K17" s="369">
        <f>VLOOKUP($A17,'[3]R4 L PAARDEN'!$A$2:$Z$190,12,FALSE)</f>
        <v>38.700000000000003</v>
      </c>
      <c r="L17" s="370" t="str">
        <f>VLOOKUP($A17,'[3]R4 L PAARDEN'!$A$2:$Z$190,14,FALSE)</f>
        <v>-</v>
      </c>
      <c r="M17" s="368">
        <f>VLOOKUP($A17,'[3]R4 L PAARDEN'!$A$2:$Z$190,15,FALSE)</f>
        <v>0</v>
      </c>
      <c r="N17" s="371">
        <f>VLOOKUP($A17,'[3]R4 L PAARDEN'!$A$2:$Z$190,18,FALSE)</f>
        <v>3.6689814814814814E-3</v>
      </c>
      <c r="O17" s="372">
        <f>VLOOKUP($A17,'[3]R4 L PAARDEN'!$A$2:$Z$190,19,FALSE)</f>
        <v>0</v>
      </c>
      <c r="P17" s="373">
        <f>VLOOKUP($A17,'[3]R4 L PAARDEN'!$A$2:$Z$190,20,FALSE)</f>
        <v>0</v>
      </c>
      <c r="Q17" s="374">
        <f>VLOOKUP($A17,'[3]R4 L PAARDEN'!$A$2:$Z$190,21,FALSE)</f>
        <v>0</v>
      </c>
      <c r="R17" s="375">
        <f>VLOOKUP($A17,'[3]R4 L PAARDEN'!$A$2:$Z$190,24,FALSE)</f>
        <v>38.700000000000003</v>
      </c>
      <c r="S17" s="376">
        <v>4</v>
      </c>
    </row>
    <row r="18" spans="1:19" x14ac:dyDescent="0.25">
      <c r="A18" s="363">
        <v>124</v>
      </c>
      <c r="B18" s="364" t="str">
        <f>VLOOKUP($A18,[2]Deelnemerslijst!$A$3:$Q$300,2,FALSE)</f>
        <v>Nanda Wattjes</v>
      </c>
      <c r="C18" s="364" t="str">
        <f>VLOOKUP($A18,[2]Deelnemerslijst!$A$3:$Q$300,6,FALSE)</f>
        <v>CJ</v>
      </c>
      <c r="D18" s="364" t="str">
        <f>VLOOKUP($A18,[2]Deelnemerslijst!$A$3:$Q$300,4,FALSE)</f>
        <v>Oostzaan</v>
      </c>
      <c r="E18" s="364" t="str">
        <f>VLOOKUP($A18,[2]Deelnemerslijst!$A$3:$Q$300,7,FALSE)</f>
        <v>770556CW</v>
      </c>
      <c r="F18" s="365">
        <f>VLOOKUP($A18,[2]Deelnemerslijst!$A$3:$Q$300,8,FALSE)</f>
        <v>0</v>
      </c>
      <c r="G18" s="364">
        <f>VLOOKUP($A18,[2]Deelnemerslijst!$A$3:$Q$300,11,FALSE)</f>
        <v>0</v>
      </c>
      <c r="H18" s="366">
        <f>VLOOKUP($A18,[2]Deelnemerslijst!$A$3:$Q$300,12,FALSE)</f>
        <v>5</v>
      </c>
      <c r="I18" s="367">
        <f>VLOOKUP($A18,'[3]R4 L PAARDEN'!$A$2:$Z$190,10,FALSE)</f>
        <v>184.5</v>
      </c>
      <c r="J18" s="368">
        <f>VLOOKUP($A18,'[3]R4 L PAARDEN'!$A$2:$Z$190,11,FALSE)</f>
        <v>61.5</v>
      </c>
      <c r="K18" s="369">
        <f>VLOOKUP($A18,'[3]R4 L PAARDEN'!$A$2:$Z$190,12,FALSE)</f>
        <v>38.5</v>
      </c>
      <c r="L18" s="370" t="str">
        <f>VLOOKUP($A18,'[3]R4 L PAARDEN'!$A$2:$Z$190,14,FALSE)</f>
        <v>-</v>
      </c>
      <c r="M18" s="368">
        <f>VLOOKUP($A18,'[3]R4 L PAARDEN'!$A$2:$Z$190,15,FALSE)</f>
        <v>0</v>
      </c>
      <c r="N18" s="371">
        <f>VLOOKUP($A18,'[3]R4 L PAARDEN'!$A$2:$Z$190,18,FALSE)</f>
        <v>3.4606481481481485E-3</v>
      </c>
      <c r="O18" s="372">
        <f>VLOOKUP($A18,'[3]R4 L PAARDEN'!$A$2:$Z$190,19,FALSE)</f>
        <v>0.8</v>
      </c>
      <c r="P18" s="373">
        <f>VLOOKUP($A18,'[3]R4 L PAARDEN'!$A$2:$Z$190,20,FALSE)</f>
        <v>0</v>
      </c>
      <c r="Q18" s="374">
        <f>VLOOKUP($A18,'[3]R4 L PAARDEN'!$A$2:$Z$190,21,FALSE)</f>
        <v>0</v>
      </c>
      <c r="R18" s="375">
        <f>VLOOKUP($A18,'[3]R4 L PAARDEN'!$A$2:$Z$190,24,FALSE)</f>
        <v>39.299999999999997</v>
      </c>
      <c r="S18" s="376">
        <v>5</v>
      </c>
    </row>
    <row r="19" spans="1:19" x14ac:dyDescent="0.25">
      <c r="A19" s="363">
        <v>98</v>
      </c>
      <c r="B19" s="364" t="str">
        <f>VLOOKUP($A19,[2]Deelnemerslijst!$A$3:$Q$300,2,FALSE)</f>
        <v>Denise Stapel</v>
      </c>
      <c r="C19" s="364" t="str">
        <f>VLOOKUP($A19,[2]Deelnemerslijst!$A$3:$Q$300,6,FALSE)</f>
        <v>bella</v>
      </c>
      <c r="D19" s="364" t="str">
        <f>VLOOKUP($A19,[2]Deelnemerslijst!$A$3:$Q$300,4,FALSE)</f>
        <v>Maassluis</v>
      </c>
      <c r="E19" s="364" t="str">
        <f>VLOOKUP($A19,[2]Deelnemerslijst!$A$3:$Q$300,7,FALSE)</f>
        <v>555993BS</v>
      </c>
      <c r="F19" s="365" t="str">
        <f>VLOOKUP($A19,[2]Deelnemerslijst!$A$3:$Q$300,8,FALSE)</f>
        <v>X</v>
      </c>
      <c r="G19" s="364">
        <f>VLOOKUP($A19,[2]Deelnemerslijst!$A$3:$Q$300,11,FALSE)</f>
        <v>0</v>
      </c>
      <c r="H19" s="366">
        <f>VLOOKUP($A19,[2]Deelnemerslijst!$A$3:$Q$300,12,FALSE)</f>
        <v>5</v>
      </c>
      <c r="I19" s="367">
        <f>VLOOKUP($A19,'[3]R4 L PAARDEN'!$A$2:$Z$190,10,FALSE)</f>
        <v>178.5</v>
      </c>
      <c r="J19" s="368">
        <f>VLOOKUP($A19,'[3]R4 L PAARDEN'!$A$2:$Z$190,11,FALSE)</f>
        <v>59.5</v>
      </c>
      <c r="K19" s="369">
        <f>VLOOKUP($A19,'[3]R4 L PAARDEN'!$A$2:$Z$190,12,FALSE)</f>
        <v>40.5</v>
      </c>
      <c r="L19" s="370" t="str">
        <f>VLOOKUP($A19,'[3]R4 L PAARDEN'!$A$2:$Z$190,14,FALSE)</f>
        <v>-</v>
      </c>
      <c r="M19" s="368">
        <f>VLOOKUP($A19,'[3]R4 L PAARDEN'!$A$2:$Z$190,15,FALSE)</f>
        <v>0</v>
      </c>
      <c r="N19" s="371">
        <f>VLOOKUP($A19,'[3]R4 L PAARDEN'!$A$2:$Z$190,18,FALSE)</f>
        <v>3.645833333333333E-3</v>
      </c>
      <c r="O19" s="372">
        <f>VLOOKUP($A19,'[3]R4 L PAARDEN'!$A$2:$Z$190,19,FALSE)</f>
        <v>0</v>
      </c>
      <c r="P19" s="373">
        <f>VLOOKUP($A19,'[3]R4 L PAARDEN'!$A$2:$Z$190,20,FALSE)</f>
        <v>0</v>
      </c>
      <c r="Q19" s="374">
        <f>VLOOKUP($A19,'[3]R4 L PAARDEN'!$A$2:$Z$190,21,FALSE)</f>
        <v>0</v>
      </c>
      <c r="R19" s="375">
        <f>VLOOKUP($A19,'[3]R4 L PAARDEN'!$A$2:$Z$190,24,FALSE)</f>
        <v>40.5</v>
      </c>
      <c r="S19" s="376">
        <v>6</v>
      </c>
    </row>
    <row r="20" spans="1:19" x14ac:dyDescent="0.25">
      <c r="A20" s="363">
        <v>92</v>
      </c>
      <c r="B20" s="364" t="str">
        <f>VLOOKUP($A20,[2]Deelnemerslijst!$A$3:$Q$300,2,FALSE)</f>
        <v xml:space="preserve">Jacqueline Brussee </v>
      </c>
      <c r="C20" s="364" t="str">
        <f>VLOOKUP($A20,[2]Deelnemerslijst!$A$3:$Q$300,6,FALSE)</f>
        <v xml:space="preserve">Ulfonso </v>
      </c>
      <c r="D20" s="364" t="str">
        <f>VLOOKUP($A20,[2]Deelnemerslijst!$A$3:$Q$300,4,FALSE)</f>
        <v xml:space="preserve">S'Gravenzande </v>
      </c>
      <c r="E20" s="364" t="str">
        <f>VLOOKUP($A20,[2]Deelnemerslijst!$A$3:$Q$300,7,FALSE)</f>
        <v>551746 UB</v>
      </c>
      <c r="F20" s="365" t="str">
        <f>VLOOKUP($A20,[2]Deelnemerslijst!$A$3:$Q$300,8,FALSE)</f>
        <v>X</v>
      </c>
      <c r="G20" s="364">
        <f>VLOOKUP($A20,[2]Deelnemerslijst!$A$3:$Q$300,11,FALSE)</f>
        <v>0</v>
      </c>
      <c r="H20" s="366">
        <f>VLOOKUP($A20,[2]Deelnemerslijst!$A$3:$Q$300,12,FALSE)</f>
        <v>5</v>
      </c>
      <c r="I20" s="367">
        <f>VLOOKUP($A20,'[3]R4 L PAARDEN'!$A$2:$Z$190,10,FALSE)</f>
        <v>177</v>
      </c>
      <c r="J20" s="368">
        <f>VLOOKUP($A20,'[3]R4 L PAARDEN'!$A$2:$Z$190,11,FALSE)</f>
        <v>59</v>
      </c>
      <c r="K20" s="369">
        <f>VLOOKUP($A20,'[3]R4 L PAARDEN'!$A$2:$Z$190,12,FALSE)</f>
        <v>41</v>
      </c>
      <c r="L20" s="370" t="str">
        <f>VLOOKUP($A20,'[3]R4 L PAARDEN'!$A$2:$Z$190,14,FALSE)</f>
        <v>-</v>
      </c>
      <c r="M20" s="368">
        <f>VLOOKUP($A20,'[3]R4 L PAARDEN'!$A$2:$Z$190,15,FALSE)</f>
        <v>0</v>
      </c>
      <c r="N20" s="371">
        <f>VLOOKUP($A20,'[3]R4 L PAARDEN'!$A$2:$Z$190,18,FALSE)</f>
        <v>3.5995370370370369E-3</v>
      </c>
      <c r="O20" s="372">
        <f>VLOOKUP($A20,'[3]R4 L PAARDEN'!$A$2:$Z$190,19,FALSE)</f>
        <v>0</v>
      </c>
      <c r="P20" s="373">
        <f>VLOOKUP($A20,'[3]R4 L PAARDEN'!$A$2:$Z$190,20,FALSE)</f>
        <v>0</v>
      </c>
      <c r="Q20" s="374">
        <f>VLOOKUP($A20,'[3]R4 L PAARDEN'!$A$2:$Z$190,21,FALSE)</f>
        <v>0</v>
      </c>
      <c r="R20" s="375">
        <f>VLOOKUP($A20,'[3]R4 L PAARDEN'!$A$2:$Z$190,24,FALSE)</f>
        <v>41</v>
      </c>
      <c r="S20" s="376">
        <v>7</v>
      </c>
    </row>
    <row r="21" spans="1:19" x14ac:dyDescent="0.25">
      <c r="A21" s="363">
        <v>110</v>
      </c>
      <c r="B21" s="364" t="str">
        <f>VLOOKUP($A21,[2]Deelnemerslijst!$A$3:$Q$300,2,FALSE)</f>
        <v>Katja de Leeuwen</v>
      </c>
      <c r="C21" s="364" t="str">
        <f>VLOOKUP($A21,[2]Deelnemerslijst!$A$3:$Q$300,6,FALSE)</f>
        <v>Gangster</v>
      </c>
      <c r="D21" s="364" t="str">
        <f>VLOOKUP($A21,[2]Deelnemerslijst!$A$3:$Q$300,4,FALSE)</f>
        <v>Vlissingen Zeeland</v>
      </c>
      <c r="E21" s="364" t="str">
        <f>VLOOKUP($A21,[2]Deelnemerslijst!$A$3:$Q$300,7,FALSE)</f>
        <v>795453GL</v>
      </c>
      <c r="F21" s="365">
        <f>VLOOKUP($A21,[2]Deelnemerslijst!$A$3:$Q$300,8,FALSE)</f>
        <v>0</v>
      </c>
      <c r="G21" s="364">
        <f>VLOOKUP($A21,[2]Deelnemerslijst!$A$3:$Q$300,11,FALSE)</f>
        <v>0</v>
      </c>
      <c r="H21" s="366">
        <f>VLOOKUP($A21,[2]Deelnemerslijst!$A$3:$Q$300,12,FALSE)</f>
        <v>5</v>
      </c>
      <c r="I21" s="367">
        <f>VLOOKUP($A21,'[3]R4 L PAARDEN'!$A$2:$Z$190,10,FALSE)</f>
        <v>193.5</v>
      </c>
      <c r="J21" s="368">
        <f>VLOOKUP($A21,'[3]R4 L PAARDEN'!$A$2:$Z$190,11,FALSE)</f>
        <v>64.5</v>
      </c>
      <c r="K21" s="369">
        <f>VLOOKUP($A21,'[3]R4 L PAARDEN'!$A$2:$Z$190,12,FALSE)</f>
        <v>35.5</v>
      </c>
      <c r="L21" s="370" t="str">
        <f>VLOOKUP($A21,'[3]R4 L PAARDEN'!$A$2:$Z$190,14,FALSE)</f>
        <v>-</v>
      </c>
      <c r="M21" s="368">
        <f>VLOOKUP($A21,'[3]R4 L PAARDEN'!$A$2:$Z$190,15,FALSE)</f>
        <v>0</v>
      </c>
      <c r="N21" s="371">
        <f>VLOOKUP($A21,'[3]R4 L PAARDEN'!$A$2:$Z$190,18,FALSE)</f>
        <v>3.9351851851851857E-3</v>
      </c>
      <c r="O21" s="372">
        <f>VLOOKUP($A21,'[3]R4 L PAARDEN'!$A$2:$Z$190,19,FALSE)</f>
        <v>7.6000000000000005</v>
      </c>
      <c r="P21" s="373">
        <f>VLOOKUP($A21,'[3]R4 L PAARDEN'!$A$2:$Z$190,20,FALSE)</f>
        <v>0</v>
      </c>
      <c r="Q21" s="374">
        <f>VLOOKUP($A21,'[3]R4 L PAARDEN'!$A$2:$Z$190,21,FALSE)</f>
        <v>0</v>
      </c>
      <c r="R21" s="375">
        <f>VLOOKUP($A21,'[3]R4 L PAARDEN'!$A$2:$Z$190,24,FALSE)</f>
        <v>43.1</v>
      </c>
      <c r="S21" s="376">
        <v>8</v>
      </c>
    </row>
    <row r="22" spans="1:19" x14ac:dyDescent="0.25">
      <c r="A22" s="363">
        <v>138</v>
      </c>
      <c r="B22" s="364" t="str">
        <f>VLOOKUP($A22,[2]Deelnemerslijst!$A$3:$Q$300,2,FALSE)</f>
        <v>Maud Woestenburg</v>
      </c>
      <c r="C22" s="364" t="str">
        <f>VLOOKUP($A22,[2]Deelnemerslijst!$A$3:$Q$300,6,FALSE)</f>
        <v>Sjanne</v>
      </c>
      <c r="D22" s="364" t="str">
        <f>VLOOKUP($A22,[2]Deelnemerslijst!$A$3:$Q$300,4,FALSE)</f>
        <v>Oudkarspel</v>
      </c>
      <c r="E22" s="364" t="str">
        <f>VLOOKUP($A22,[2]Deelnemerslijst!$A$3:$Q$300,7,FALSE)</f>
        <v>577106SW</v>
      </c>
      <c r="F22" s="365">
        <f>VLOOKUP($A22,[2]Deelnemerslijst!$A$3:$Q$300,8,FALSE)</f>
        <v>0</v>
      </c>
      <c r="G22" s="364">
        <f>VLOOKUP($A22,[2]Deelnemerslijst!$A$3:$Q$300,11,FALSE)</f>
        <v>0</v>
      </c>
      <c r="H22" s="366">
        <f>VLOOKUP($A22,[2]Deelnemerslijst!$A$3:$Q$300,12,FALSE)</f>
        <v>5</v>
      </c>
      <c r="I22" s="367">
        <f>VLOOKUP($A22,'[3]R4 L PAARDEN'!$A$2:$Z$190,10,FALSE)</f>
        <v>188.5</v>
      </c>
      <c r="J22" s="368">
        <f>VLOOKUP($A22,'[3]R4 L PAARDEN'!$A$2:$Z$190,11,FALSE)</f>
        <v>62.833333333333329</v>
      </c>
      <c r="K22" s="369">
        <f>VLOOKUP($A22,'[3]R4 L PAARDEN'!$A$2:$Z$190,12,FALSE)</f>
        <v>37.200000000000003</v>
      </c>
      <c r="L22" s="370">
        <f>VLOOKUP($A22,'[3]R4 L PAARDEN'!$A$2:$Z$190,14,FALSE)</f>
        <v>4</v>
      </c>
      <c r="M22" s="368">
        <f>VLOOKUP($A22,'[3]R4 L PAARDEN'!$A$2:$Z$190,15,FALSE)</f>
        <v>0</v>
      </c>
      <c r="N22" s="371">
        <f>VLOOKUP($A22,'[3]R4 L PAARDEN'!$A$2:$Z$190,18,FALSE)</f>
        <v>3.7731481481481483E-3</v>
      </c>
      <c r="O22" s="372">
        <f>VLOOKUP($A22,'[3]R4 L PAARDEN'!$A$2:$Z$190,19,FALSE)</f>
        <v>2</v>
      </c>
      <c r="P22" s="373">
        <f>VLOOKUP($A22,'[3]R4 L PAARDEN'!$A$2:$Z$190,20,FALSE)</f>
        <v>0</v>
      </c>
      <c r="Q22" s="374">
        <f>VLOOKUP($A22,'[3]R4 L PAARDEN'!$A$2:$Z$190,21,FALSE)</f>
        <v>0</v>
      </c>
      <c r="R22" s="375">
        <f>VLOOKUP($A22,'[3]R4 L PAARDEN'!$A$2:$Z$190,24,FALSE)</f>
        <v>43.2</v>
      </c>
      <c r="S22" s="376">
        <v>9</v>
      </c>
    </row>
    <row r="23" spans="1:19" x14ac:dyDescent="0.25">
      <c r="A23" s="363">
        <v>84</v>
      </c>
      <c r="B23" s="364" t="str">
        <f>VLOOKUP($A23,[2]Deelnemerslijst!$A$3:$Q$300,2,FALSE)</f>
        <v>Maarten kluiters</v>
      </c>
      <c r="C23" s="364" t="str">
        <f>VLOOKUP($A23,[2]Deelnemerslijst!$A$3:$Q$300,6,FALSE)</f>
        <v>Caramba</v>
      </c>
      <c r="D23" s="364" t="str">
        <f>VLOOKUP($A23,[2]Deelnemerslijst!$A$3:$Q$300,4,FALSE)</f>
        <v xml:space="preserve">Zoetermeer </v>
      </c>
      <c r="E23" s="364" t="str">
        <f>VLOOKUP($A23,[2]Deelnemerslijst!$A$3:$Q$300,7,FALSE)</f>
        <v>680893CK</v>
      </c>
      <c r="F23" s="365" t="str">
        <f>VLOOKUP($A23,[2]Deelnemerslijst!$A$3:$Q$300,8,FALSE)</f>
        <v>X</v>
      </c>
      <c r="G23" s="364">
        <f>VLOOKUP($A23,[2]Deelnemerslijst!$A$3:$Q$300,11,FALSE)</f>
        <v>0</v>
      </c>
      <c r="H23" s="366">
        <f>VLOOKUP($A23,[2]Deelnemerslijst!$A$3:$Q$300,12,FALSE)</f>
        <v>5</v>
      </c>
      <c r="I23" s="367">
        <f>VLOOKUP($A23,'[3]R4 L PAARDEN'!$A$2:$Z$190,10,FALSE)</f>
        <v>181.5</v>
      </c>
      <c r="J23" s="368">
        <f>VLOOKUP($A23,'[3]R4 L PAARDEN'!$A$2:$Z$190,11,FALSE)</f>
        <v>60.5</v>
      </c>
      <c r="K23" s="369">
        <f>VLOOKUP($A23,'[3]R4 L PAARDEN'!$A$2:$Z$190,12,FALSE)</f>
        <v>39.5</v>
      </c>
      <c r="L23" s="370">
        <f>VLOOKUP($A23,'[3]R4 L PAARDEN'!$A$2:$Z$190,14,FALSE)</f>
        <v>4</v>
      </c>
      <c r="M23" s="368">
        <f>VLOOKUP($A23,'[3]R4 L PAARDEN'!$A$2:$Z$190,15,FALSE)</f>
        <v>0</v>
      </c>
      <c r="N23" s="371">
        <f>VLOOKUP($A23,'[3]R4 L PAARDEN'!$A$2:$Z$190,18,FALSE)</f>
        <v>3.8541666666666668E-3</v>
      </c>
      <c r="O23" s="372">
        <f>VLOOKUP($A23,'[3]R4 L PAARDEN'!$A$2:$Z$190,19,FALSE)</f>
        <v>4.8000000000000007</v>
      </c>
      <c r="P23" s="373">
        <f>VLOOKUP($A23,'[3]R4 L PAARDEN'!$A$2:$Z$190,20,FALSE)</f>
        <v>0</v>
      </c>
      <c r="Q23" s="374">
        <f>VLOOKUP($A23,'[3]R4 L PAARDEN'!$A$2:$Z$190,21,FALSE)</f>
        <v>0</v>
      </c>
      <c r="R23" s="375">
        <f>VLOOKUP($A23,'[3]R4 L PAARDEN'!$A$2:$Z$190,24,FALSE)</f>
        <v>48.3</v>
      </c>
      <c r="S23" s="376">
        <v>10</v>
      </c>
    </row>
    <row r="24" spans="1:19" x14ac:dyDescent="0.25">
      <c r="A24" s="363">
        <v>102</v>
      </c>
      <c r="B24" s="364" t="str">
        <f>VLOOKUP($A24,[2]Deelnemerslijst!$A$3:$Q$300,2,FALSE)</f>
        <v>Marlieze Krielaart</v>
      </c>
      <c r="C24" s="364" t="str">
        <f>VLOOKUP($A24,[2]Deelnemerslijst!$A$3:$Q$300,6,FALSE)</f>
        <v>Spock</v>
      </c>
      <c r="D24" s="364" t="str">
        <f>VLOOKUP($A24,[2]Deelnemerslijst!$A$3:$Q$300,4,FALSE)</f>
        <v>Leiden</v>
      </c>
      <c r="E24" s="364" t="str">
        <f>VLOOKUP($A24,[2]Deelnemerslijst!$A$3:$Q$300,7,FALSE)</f>
        <v>813435SK</v>
      </c>
      <c r="F24" s="365" t="str">
        <f>VLOOKUP($A24,[2]Deelnemerslijst!$A$3:$Q$300,8,FALSE)</f>
        <v>X</v>
      </c>
      <c r="G24" s="364">
        <f>VLOOKUP($A24,[2]Deelnemerslijst!$A$3:$Q$300,11,FALSE)</f>
        <v>0</v>
      </c>
      <c r="H24" s="366">
        <f>VLOOKUP($A24,[2]Deelnemerslijst!$A$3:$Q$300,12,FALSE)</f>
        <v>5</v>
      </c>
      <c r="I24" s="367">
        <f>VLOOKUP($A24,'[3]R4 L PAARDEN'!$A$2:$Z$190,10,FALSE)</f>
        <v>191.5</v>
      </c>
      <c r="J24" s="368">
        <f>VLOOKUP($A24,'[3]R4 L PAARDEN'!$A$2:$Z$190,11,FALSE)</f>
        <v>63.833333333333329</v>
      </c>
      <c r="K24" s="369">
        <f>VLOOKUP($A24,'[3]R4 L PAARDEN'!$A$2:$Z$190,12,FALSE)</f>
        <v>36.200000000000003</v>
      </c>
      <c r="L24" s="370">
        <f>VLOOKUP($A24,'[3]R4 L PAARDEN'!$A$2:$Z$190,14,FALSE)</f>
        <v>16</v>
      </c>
      <c r="M24" s="368">
        <f>VLOOKUP($A24,'[3]R4 L PAARDEN'!$A$2:$Z$190,15,FALSE)</f>
        <v>0</v>
      </c>
      <c r="N24" s="371">
        <f>VLOOKUP($A24,'[3]R4 L PAARDEN'!$A$2:$Z$190,18,FALSE)</f>
        <v>3.6111111111111114E-3</v>
      </c>
      <c r="O24" s="372">
        <f>VLOOKUP($A24,'[3]R4 L PAARDEN'!$A$2:$Z$190,19,FALSE)</f>
        <v>0</v>
      </c>
      <c r="P24" s="373">
        <f>VLOOKUP($A24,'[3]R4 L PAARDEN'!$A$2:$Z$190,20,FALSE)</f>
        <v>0</v>
      </c>
      <c r="Q24" s="374">
        <f>VLOOKUP($A24,'[3]R4 L PAARDEN'!$A$2:$Z$190,21,FALSE)</f>
        <v>0</v>
      </c>
      <c r="R24" s="375">
        <f>VLOOKUP($A24,'[3]R4 L PAARDEN'!$A$2:$Z$190,24,FALSE)</f>
        <v>52.2</v>
      </c>
      <c r="S24" s="376">
        <v>11</v>
      </c>
    </row>
    <row r="25" spans="1:19" x14ac:dyDescent="0.25">
      <c r="A25" s="363">
        <v>136</v>
      </c>
      <c r="B25" s="364" t="str">
        <f>VLOOKUP($A25,[2]Deelnemerslijst!$A$3:$Q$300,2,FALSE)</f>
        <v>Nikki van den Berg</v>
      </c>
      <c r="C25" s="364" t="str">
        <f>VLOOKUP($A25,[2]Deelnemerslijst!$A$3:$Q$300,6,FALSE)</f>
        <v>Joya di Unaniem</v>
      </c>
      <c r="D25" s="364" t="str">
        <f>VLOOKUP($A25,[2]Deelnemerslijst!$A$3:$Q$300,4,FALSE)</f>
        <v xml:space="preserve">Oosterhout </v>
      </c>
      <c r="E25" s="364" t="str">
        <f>VLOOKUP($A25,[2]Deelnemerslijst!$A$3:$Q$300,7,FALSE)</f>
        <v>726098JB</v>
      </c>
      <c r="F25" s="365">
        <f>VLOOKUP($A25,[2]Deelnemerslijst!$A$3:$Q$300,8,FALSE)</f>
        <v>0</v>
      </c>
      <c r="G25" s="364">
        <f>VLOOKUP($A25,[2]Deelnemerslijst!$A$3:$Q$300,11,FALSE)</f>
        <v>0</v>
      </c>
      <c r="H25" s="366">
        <f>VLOOKUP($A25,[2]Deelnemerslijst!$A$3:$Q$300,12,FALSE)</f>
        <v>5</v>
      </c>
      <c r="I25" s="367">
        <f>VLOOKUP($A25,'[3]R4 L PAARDEN'!$A$2:$Z$190,10,FALSE)</f>
        <v>183</v>
      </c>
      <c r="J25" s="368">
        <f>VLOOKUP($A25,'[3]R4 L PAARDEN'!$A$2:$Z$190,11,FALSE)</f>
        <v>61</v>
      </c>
      <c r="K25" s="369">
        <f>VLOOKUP($A25,'[3]R4 L PAARDEN'!$A$2:$Z$190,12,FALSE)</f>
        <v>39</v>
      </c>
      <c r="L25" s="370">
        <f>VLOOKUP($A25,'[3]R4 L PAARDEN'!$A$2:$Z$190,14,FALSE)</f>
        <v>4</v>
      </c>
      <c r="M25" s="368">
        <f>VLOOKUP($A25,'[3]R4 L PAARDEN'!$A$2:$Z$190,15,FALSE)</f>
        <v>0</v>
      </c>
      <c r="N25" s="371">
        <f>VLOOKUP($A25,'[3]R4 L PAARDEN'!$A$2:$Z$190,18,FALSE)</f>
        <v>3.9236111111111112E-3</v>
      </c>
      <c r="O25" s="372">
        <f>VLOOKUP($A25,'[3]R4 L PAARDEN'!$A$2:$Z$190,19,FALSE)</f>
        <v>7.2</v>
      </c>
      <c r="P25" s="373">
        <f>VLOOKUP($A25,'[3]R4 L PAARDEN'!$A$2:$Z$190,20,FALSE)</f>
        <v>20</v>
      </c>
      <c r="Q25" s="374">
        <f>VLOOKUP($A25,'[3]R4 L PAARDEN'!$A$2:$Z$190,21,FALSE)</f>
        <v>0</v>
      </c>
      <c r="R25" s="375">
        <f>VLOOKUP($A25,'[3]R4 L PAARDEN'!$A$2:$Z$190,24,FALSE)</f>
        <v>70.2</v>
      </c>
      <c r="S25" s="376">
        <v>12</v>
      </c>
    </row>
    <row r="26" spans="1:19" x14ac:dyDescent="0.25">
      <c r="A26" s="363">
        <v>114</v>
      </c>
      <c r="B26" s="364" t="str">
        <f>VLOOKUP($A26,[2]Deelnemerslijst!$A$3:$Q$300,2,FALSE)</f>
        <v>Marissa van den Burg</v>
      </c>
      <c r="C26" s="364" t="str">
        <f>VLOOKUP($A26,[2]Deelnemerslijst!$A$3:$Q$300,6,FALSE)</f>
        <v>Dolitha Z</v>
      </c>
      <c r="D26" s="364" t="str">
        <f>VLOOKUP($A26,[2]Deelnemerslijst!$A$3:$Q$300,4,FALSE)</f>
        <v xml:space="preserve">Den haag </v>
      </c>
      <c r="E26" s="364" t="str">
        <f>VLOOKUP($A26,[2]Deelnemerslijst!$A$3:$Q$300,7,FALSE)</f>
        <v xml:space="preserve"> 671885DB</v>
      </c>
      <c r="F26" s="365" t="str">
        <f>VLOOKUP($A26,[2]Deelnemerslijst!$A$3:$Q$300,8,FALSE)</f>
        <v>X</v>
      </c>
      <c r="G26" s="364">
        <f>VLOOKUP($A26,[2]Deelnemerslijst!$A$3:$Q$300,11,FALSE)</f>
        <v>0</v>
      </c>
      <c r="H26" s="366">
        <f>VLOOKUP($A26,[2]Deelnemerslijst!$A$3:$Q$300,12,FALSE)</f>
        <v>5</v>
      </c>
      <c r="I26" s="367">
        <f>VLOOKUP($A26,'[3]R4 L PAARDEN'!$A$2:$Z$190,10,FALSE)</f>
        <v>173.5</v>
      </c>
      <c r="J26" s="368">
        <f>VLOOKUP($A26,'[3]R4 L PAARDEN'!$A$2:$Z$190,11,FALSE)</f>
        <v>57.833333333333336</v>
      </c>
      <c r="K26" s="369">
        <f>VLOOKUP($A26,'[3]R4 L PAARDEN'!$A$2:$Z$190,12,FALSE)</f>
        <v>42.2</v>
      </c>
      <c r="L26" s="370" t="str">
        <f>VLOOKUP($A26,'[3]R4 L PAARDEN'!$A$2:$Z$190,14,FALSE)</f>
        <v>-</v>
      </c>
      <c r="M26" s="368">
        <f>VLOOKUP($A26,'[3]R4 L PAARDEN'!$A$2:$Z$190,15,FALSE)</f>
        <v>0</v>
      </c>
      <c r="N26" s="371">
        <f>VLOOKUP($A26,'[3]R4 L PAARDEN'!$A$2:$Z$190,18,FALSE)</f>
        <v>3.9814814814814817E-3</v>
      </c>
      <c r="O26" s="372">
        <f>VLOOKUP($A26,'[3]R4 L PAARDEN'!$A$2:$Z$190,19,FALSE)</f>
        <v>9.2000000000000011</v>
      </c>
      <c r="P26" s="373">
        <f>VLOOKUP($A26,'[3]R4 L PAARDEN'!$A$2:$Z$190,20,FALSE)</f>
        <v>20</v>
      </c>
      <c r="Q26" s="374">
        <f>VLOOKUP($A26,'[3]R4 L PAARDEN'!$A$2:$Z$190,21,FALSE)</f>
        <v>0</v>
      </c>
      <c r="R26" s="375">
        <f>VLOOKUP($A26,'[3]R4 L PAARDEN'!$A$2:$Z$190,24,FALSE)</f>
        <v>71.400000000000006</v>
      </c>
      <c r="S26" s="376">
        <v>13</v>
      </c>
    </row>
  </sheetData>
  <mergeCells count="2">
    <mergeCell ref="I7:K7"/>
    <mergeCell ref="L11:M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sqref="A1:P16"/>
    </sheetView>
  </sheetViews>
  <sheetFormatPr defaultRowHeight="15" x14ac:dyDescent="0.25"/>
  <cols>
    <col min="2" max="2" width="13.42578125" customWidth="1"/>
    <col min="3" max="3" width="19.28515625" bestFit="1" customWidth="1"/>
    <col min="4" max="4" width="24.140625" bestFit="1" customWidth="1"/>
    <col min="5" max="5" width="12.28515625" bestFit="1" customWidth="1"/>
  </cols>
  <sheetData>
    <row r="1" spans="1:16" x14ac:dyDescent="0.25">
      <c r="A1" s="495" t="s">
        <v>16</v>
      </c>
      <c r="B1" s="496"/>
      <c r="C1" s="496"/>
      <c r="D1" s="496"/>
      <c r="E1" s="497"/>
      <c r="F1" s="501" t="s">
        <v>336</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A4" s="1"/>
      <c r="B4" s="53"/>
      <c r="C4" s="45"/>
      <c r="D4" s="44"/>
      <c r="E4" s="247"/>
      <c r="F4" s="15"/>
      <c r="G4" s="17"/>
      <c r="H4" s="16"/>
      <c r="I4" s="16"/>
      <c r="J4" s="16"/>
      <c r="K4" s="16"/>
      <c r="L4" s="18"/>
      <c r="M4" s="13"/>
      <c r="N4" s="16"/>
      <c r="O4" s="16"/>
      <c r="P4" s="39"/>
    </row>
    <row r="5" spans="1:16" ht="15.75" thickBot="1" x14ac:dyDescent="0.3">
      <c r="A5" s="11"/>
      <c r="B5" s="138"/>
      <c r="C5" s="45"/>
      <c r="D5" s="44"/>
      <c r="E5" s="14"/>
      <c r="F5" s="15"/>
      <c r="G5" s="17"/>
      <c r="H5" s="16"/>
      <c r="I5" s="16"/>
      <c r="J5" s="16"/>
      <c r="K5" s="16"/>
      <c r="L5" s="18"/>
      <c r="M5" s="13"/>
      <c r="N5" s="16"/>
      <c r="O5" s="16"/>
      <c r="P5" s="39"/>
    </row>
    <row r="6" spans="1:16" ht="15.75" thickBot="1" x14ac:dyDescent="0.3">
      <c r="A6" s="11">
        <v>1</v>
      </c>
      <c r="B6" s="467" t="s">
        <v>337</v>
      </c>
      <c r="C6" s="468" t="s">
        <v>338</v>
      </c>
      <c r="D6" s="468" t="s">
        <v>339</v>
      </c>
      <c r="E6" s="45"/>
      <c r="F6" s="15">
        <v>3</v>
      </c>
      <c r="G6" s="17">
        <v>20</v>
      </c>
      <c r="H6" s="48">
        <v>193.5</v>
      </c>
      <c r="I6" s="48">
        <v>35.5</v>
      </c>
      <c r="J6" s="48">
        <v>0</v>
      </c>
      <c r="K6" s="48">
        <v>0</v>
      </c>
      <c r="L6" s="49">
        <v>0.28125</v>
      </c>
      <c r="M6" s="127">
        <v>47</v>
      </c>
      <c r="N6" s="48">
        <v>82.5</v>
      </c>
      <c r="O6" s="48">
        <v>8</v>
      </c>
      <c r="P6" s="39">
        <f t="shared" ref="P6:P16" si="0">+O6*$A$3/G6</f>
        <v>14</v>
      </c>
    </row>
    <row r="7" spans="1:16" ht="15.75" thickBot="1" x14ac:dyDescent="0.3">
      <c r="A7" s="11">
        <v>2</v>
      </c>
      <c r="B7" s="467" t="s">
        <v>281</v>
      </c>
      <c r="C7" s="468" t="s">
        <v>282</v>
      </c>
      <c r="D7" s="468" t="s">
        <v>283</v>
      </c>
      <c r="E7" s="137"/>
      <c r="F7" s="46">
        <v>3</v>
      </c>
      <c r="G7" s="47">
        <v>20</v>
      </c>
      <c r="H7" s="48">
        <v>214</v>
      </c>
      <c r="I7" s="48">
        <v>28.7</v>
      </c>
      <c r="J7" s="48">
        <v>0</v>
      </c>
      <c r="K7" s="48">
        <v>0</v>
      </c>
      <c r="L7" s="49">
        <v>0.20138888888888887</v>
      </c>
      <c r="M7" s="44">
        <v>0.8</v>
      </c>
      <c r="N7" s="48" t="s">
        <v>123</v>
      </c>
      <c r="O7" s="48">
        <v>20</v>
      </c>
      <c r="P7" s="39">
        <f t="shared" si="0"/>
        <v>35</v>
      </c>
    </row>
    <row r="8" spans="1:16" ht="15.75" thickBot="1" x14ac:dyDescent="0.3">
      <c r="A8" s="11">
        <v>3</v>
      </c>
      <c r="B8" s="467" t="s">
        <v>340</v>
      </c>
      <c r="C8" s="468" t="s">
        <v>341</v>
      </c>
      <c r="D8" s="468" t="s">
        <v>342</v>
      </c>
      <c r="E8" s="137"/>
      <c r="F8" s="15">
        <v>3</v>
      </c>
      <c r="G8" s="17">
        <v>20</v>
      </c>
      <c r="H8" s="48">
        <v>187</v>
      </c>
      <c r="I8" s="48">
        <v>37.700000000000003</v>
      </c>
      <c r="J8" s="48"/>
      <c r="K8" s="48"/>
      <c r="L8" s="49"/>
      <c r="M8" s="44"/>
      <c r="N8" s="48" t="s">
        <v>123</v>
      </c>
      <c r="O8" s="48">
        <v>20</v>
      </c>
      <c r="P8" s="39">
        <f t="shared" si="0"/>
        <v>35</v>
      </c>
    </row>
    <row r="9" spans="1:16" ht="15.75" thickBot="1" x14ac:dyDescent="0.3">
      <c r="A9" s="11"/>
      <c r="B9" s="203"/>
      <c r="C9" s="206"/>
      <c r="D9" s="438"/>
      <c r="E9" s="135"/>
      <c r="F9" s="46"/>
      <c r="G9" s="47"/>
      <c r="H9" s="48"/>
      <c r="I9" s="48"/>
      <c r="J9" s="48"/>
      <c r="K9" s="48"/>
      <c r="L9" s="49"/>
      <c r="M9" s="44"/>
      <c r="N9" s="48"/>
      <c r="O9" s="48"/>
      <c r="P9" s="39" t="e">
        <f t="shared" si="0"/>
        <v>#DIV/0!</v>
      </c>
    </row>
    <row r="10" spans="1:16" ht="15.75" thickBot="1" x14ac:dyDescent="0.3">
      <c r="A10" s="11">
        <v>1</v>
      </c>
      <c r="B10" s="469" t="s">
        <v>343</v>
      </c>
      <c r="C10" s="470" t="s">
        <v>344</v>
      </c>
      <c r="D10" s="470" t="s">
        <v>345</v>
      </c>
      <c r="E10" s="137"/>
      <c r="F10" s="46">
        <v>2</v>
      </c>
      <c r="G10" s="47">
        <v>16</v>
      </c>
      <c r="H10" s="48">
        <v>188</v>
      </c>
      <c r="I10" s="48">
        <v>37.299999999999997</v>
      </c>
      <c r="J10" s="48">
        <v>4</v>
      </c>
      <c r="K10" s="48">
        <v>0</v>
      </c>
      <c r="L10" s="49">
        <v>0.21527777777777779</v>
      </c>
      <c r="M10" s="44">
        <v>8.8000000000000007</v>
      </c>
      <c r="N10" s="48">
        <v>50.1</v>
      </c>
      <c r="O10" s="48">
        <v>4</v>
      </c>
      <c r="P10" s="39">
        <f t="shared" si="0"/>
        <v>8.75</v>
      </c>
    </row>
    <row r="11" spans="1:16" ht="15.75" thickBot="1" x14ac:dyDescent="0.3">
      <c r="A11" s="11"/>
      <c r="B11" s="432"/>
      <c r="C11" s="436"/>
      <c r="D11" s="206"/>
      <c r="E11" s="137"/>
      <c r="F11" s="46"/>
      <c r="G11" s="47"/>
      <c r="H11" s="48"/>
      <c r="I11" s="48"/>
      <c r="J11" s="48"/>
      <c r="K11" s="48"/>
      <c r="L11" s="49"/>
      <c r="M11" s="44"/>
      <c r="N11" s="48"/>
      <c r="O11" s="48"/>
      <c r="P11" s="39" t="e">
        <f t="shared" si="0"/>
        <v>#DIV/0!</v>
      </c>
    </row>
    <row r="12" spans="1:16" ht="15.75" thickBot="1" x14ac:dyDescent="0.3">
      <c r="A12" s="11"/>
      <c r="B12" s="432"/>
      <c r="C12" s="436"/>
      <c r="D12" s="206"/>
      <c r="E12" s="137"/>
      <c r="F12" s="46"/>
      <c r="G12" s="47"/>
      <c r="H12" s="48"/>
      <c r="I12" s="48"/>
      <c r="J12" s="48"/>
      <c r="K12" s="48"/>
      <c r="L12" s="49"/>
      <c r="M12" s="44"/>
      <c r="N12" s="48"/>
      <c r="O12" s="48"/>
      <c r="P12" s="39" t="e">
        <f t="shared" si="0"/>
        <v>#DIV/0!</v>
      </c>
    </row>
    <row r="13" spans="1:16" ht="15.75" thickBot="1" x14ac:dyDescent="0.3">
      <c r="A13" s="11"/>
      <c r="B13" s="209"/>
      <c r="C13" s="436"/>
      <c r="D13" s="206"/>
      <c r="E13" s="137"/>
      <c r="F13" s="46"/>
      <c r="G13" s="47"/>
      <c r="H13" s="48"/>
      <c r="I13" s="48"/>
      <c r="J13" s="48"/>
      <c r="K13" s="48"/>
      <c r="L13" s="49"/>
      <c r="M13" s="44"/>
      <c r="N13" s="48"/>
      <c r="O13" s="48"/>
      <c r="P13" s="39" t="e">
        <f t="shared" si="0"/>
        <v>#DIV/0!</v>
      </c>
    </row>
    <row r="14" spans="1:16" ht="15.75" thickBot="1" x14ac:dyDescent="0.3">
      <c r="A14" s="11"/>
      <c r="B14" s="433"/>
      <c r="C14" s="437"/>
      <c r="D14" s="434"/>
      <c r="E14" s="137"/>
      <c r="F14" s="46"/>
      <c r="G14" s="47"/>
      <c r="H14" s="48"/>
      <c r="I14" s="48"/>
      <c r="J14" s="48"/>
      <c r="K14" s="48"/>
      <c r="L14" s="49"/>
      <c r="M14" s="44"/>
      <c r="N14" s="48"/>
      <c r="O14" s="48"/>
      <c r="P14" s="39" t="e">
        <f t="shared" si="0"/>
        <v>#DIV/0!</v>
      </c>
    </row>
    <row r="15" spans="1:16" ht="15.75" thickBot="1" x14ac:dyDescent="0.3">
      <c r="A15" s="11"/>
      <c r="B15" s="203"/>
      <c r="C15" s="206"/>
      <c r="D15" s="438"/>
      <c r="E15" s="137"/>
      <c r="F15" s="46"/>
      <c r="G15" s="47"/>
      <c r="H15" s="48"/>
      <c r="I15" s="48"/>
      <c r="J15" s="48"/>
      <c r="K15" s="48"/>
      <c r="L15" s="49"/>
      <c r="M15" s="44"/>
      <c r="N15" s="48"/>
      <c r="O15" s="48"/>
      <c r="P15" s="39" t="e">
        <f t="shared" si="0"/>
        <v>#DIV/0!</v>
      </c>
    </row>
    <row r="16" spans="1:16" x14ac:dyDescent="0.25">
      <c r="A16" s="11"/>
      <c r="B16" s="432"/>
      <c r="C16" s="436"/>
      <c r="D16" s="206"/>
      <c r="E16" s="137"/>
      <c r="F16" s="46"/>
      <c r="G16" s="47"/>
      <c r="H16" s="48"/>
      <c r="I16" s="48"/>
      <c r="J16" s="48"/>
      <c r="K16" s="48"/>
      <c r="L16" s="49"/>
      <c r="M16" s="44"/>
      <c r="N16" s="48"/>
      <c r="O16" s="48"/>
      <c r="P16" s="39" t="e">
        <f t="shared" si="0"/>
        <v>#DIV/0!</v>
      </c>
    </row>
  </sheetData>
  <mergeCells count="2">
    <mergeCell ref="A1:E2"/>
    <mergeCell ref="F1:P2"/>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115" zoomScaleNormal="115" workbookViewId="0">
      <selection sqref="A1:P17"/>
    </sheetView>
  </sheetViews>
  <sheetFormatPr defaultRowHeight="15" x14ac:dyDescent="0.25"/>
  <cols>
    <col min="1" max="1" width="3.42578125" bestFit="1" customWidth="1"/>
    <col min="2" max="2" width="13.42578125" customWidth="1"/>
    <col min="3" max="3" width="19" bestFit="1" customWidth="1"/>
    <col min="4" max="4" width="24.140625" bestFit="1" customWidth="1"/>
    <col min="5" max="5" width="17.85546875" bestFit="1" customWidth="1"/>
  </cols>
  <sheetData>
    <row r="1" spans="1:16" x14ac:dyDescent="0.25">
      <c r="A1" s="495" t="s">
        <v>16</v>
      </c>
      <c r="B1" s="496"/>
      <c r="C1" s="496"/>
      <c r="D1" s="496"/>
      <c r="E1" s="497"/>
      <c r="F1" s="501" t="s">
        <v>308</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A4" s="1"/>
      <c r="B4" s="53"/>
      <c r="C4" s="45"/>
      <c r="D4" s="44"/>
      <c r="E4" s="247"/>
      <c r="F4" s="15"/>
      <c r="G4" s="17"/>
      <c r="H4" s="16"/>
      <c r="I4" s="16"/>
      <c r="J4" s="16"/>
      <c r="K4" s="16"/>
      <c r="L4" s="18"/>
      <c r="M4" s="13"/>
      <c r="N4" s="16"/>
      <c r="O4" s="16"/>
      <c r="P4" s="39"/>
    </row>
    <row r="5" spans="1:16" ht="15.75" thickBot="1" x14ac:dyDescent="0.3">
      <c r="A5" s="11"/>
      <c r="B5" s="138"/>
      <c r="C5" s="45"/>
      <c r="D5" s="44"/>
      <c r="E5" s="14"/>
      <c r="F5" s="15"/>
      <c r="G5" s="17"/>
      <c r="H5" s="16"/>
      <c r="I5" s="16"/>
      <c r="J5" s="16"/>
      <c r="K5" s="16"/>
      <c r="L5" s="18"/>
      <c r="M5" s="13"/>
      <c r="N5" s="16"/>
      <c r="O5" s="16"/>
      <c r="P5" s="39"/>
    </row>
    <row r="6" spans="1:16" ht="15.75" thickBot="1" x14ac:dyDescent="0.3">
      <c r="A6" s="11">
        <v>1</v>
      </c>
      <c r="B6" s="431"/>
      <c r="C6" s="435" t="s">
        <v>264</v>
      </c>
      <c r="D6" s="124" t="s">
        <v>265</v>
      </c>
      <c r="E6" s="45"/>
      <c r="F6" s="15" t="s">
        <v>127</v>
      </c>
      <c r="G6" s="17">
        <v>21</v>
      </c>
      <c r="H6" s="48">
        <v>190</v>
      </c>
      <c r="I6" s="48">
        <v>36.700000000000003</v>
      </c>
      <c r="J6" s="48">
        <v>4</v>
      </c>
      <c r="K6" s="48">
        <v>0</v>
      </c>
      <c r="L6" s="49">
        <v>0.21666666666666667</v>
      </c>
      <c r="M6" s="127">
        <v>4.8</v>
      </c>
      <c r="N6" s="48">
        <v>45.5</v>
      </c>
      <c r="O6" s="48">
        <v>12</v>
      </c>
      <c r="P6" s="39">
        <f t="shared" ref="P6:P16" si="0">+O6*$A$3/G6</f>
        <v>20</v>
      </c>
    </row>
    <row r="7" spans="1:16" ht="15.75" thickBot="1" x14ac:dyDescent="0.3">
      <c r="A7" s="11">
        <v>2</v>
      </c>
      <c r="B7" s="432"/>
      <c r="C7" s="436" t="s">
        <v>58</v>
      </c>
      <c r="D7" s="206" t="s">
        <v>59</v>
      </c>
      <c r="E7" s="137"/>
      <c r="F7" s="46" t="s">
        <v>127</v>
      </c>
      <c r="G7" s="47">
        <v>21</v>
      </c>
      <c r="H7" s="48">
        <v>179</v>
      </c>
      <c r="I7" s="48">
        <v>40.299999999999997</v>
      </c>
      <c r="J7" s="48">
        <v>4</v>
      </c>
      <c r="K7" s="48">
        <v>60</v>
      </c>
      <c r="L7" s="49">
        <v>0.24166666666666667</v>
      </c>
      <c r="M7" s="44">
        <v>19.2</v>
      </c>
      <c r="N7" s="48">
        <v>123.5</v>
      </c>
      <c r="O7" s="48">
        <v>18</v>
      </c>
      <c r="P7" s="39">
        <f t="shared" si="0"/>
        <v>30</v>
      </c>
    </row>
    <row r="8" spans="1:16" ht="15.75" thickBot="1" x14ac:dyDescent="0.3">
      <c r="A8" s="11">
        <v>3</v>
      </c>
      <c r="B8" s="12" t="s">
        <v>270</v>
      </c>
      <c r="C8" s="14" t="s">
        <v>167</v>
      </c>
      <c r="D8" s="13" t="s">
        <v>168</v>
      </c>
      <c r="E8" s="137"/>
      <c r="F8" s="15" t="s">
        <v>127</v>
      </c>
      <c r="G8" s="17">
        <v>21</v>
      </c>
      <c r="H8" s="48">
        <v>185.5</v>
      </c>
      <c r="I8" s="48">
        <v>38.200000000000003</v>
      </c>
      <c r="J8" s="48">
        <v>0</v>
      </c>
      <c r="K8" s="48">
        <v>40</v>
      </c>
      <c r="L8" s="49">
        <v>0.23333333333333331</v>
      </c>
      <c r="M8" s="44">
        <v>14.4</v>
      </c>
      <c r="N8" s="48">
        <v>92.8</v>
      </c>
      <c r="O8" s="48">
        <v>16</v>
      </c>
      <c r="P8" s="39">
        <f t="shared" si="0"/>
        <v>26.666666666666668</v>
      </c>
    </row>
    <row r="9" spans="1:16" ht="15.75" thickBot="1" x14ac:dyDescent="0.3">
      <c r="A9" s="11">
        <v>4</v>
      </c>
      <c r="B9" s="203" t="s">
        <v>281</v>
      </c>
      <c r="C9" s="206" t="s">
        <v>282</v>
      </c>
      <c r="D9" s="438" t="s">
        <v>283</v>
      </c>
      <c r="E9" s="135"/>
      <c r="F9" s="46" t="s">
        <v>127</v>
      </c>
      <c r="G9" s="47">
        <v>21</v>
      </c>
      <c r="H9" s="48">
        <v>183</v>
      </c>
      <c r="I9" s="48">
        <v>39</v>
      </c>
      <c r="J9" s="48">
        <v>0</v>
      </c>
      <c r="K9" s="48">
        <v>20</v>
      </c>
      <c r="L9" s="49">
        <v>0.23124999999999998</v>
      </c>
      <c r="M9" s="44">
        <v>13.2</v>
      </c>
      <c r="N9" s="48">
        <f>+M9+K9+I9</f>
        <v>72.2</v>
      </c>
      <c r="O9" s="48">
        <v>15</v>
      </c>
      <c r="P9" s="39">
        <f t="shared" si="0"/>
        <v>25</v>
      </c>
    </row>
    <row r="10" spans="1:16" ht="15.75" thickBot="1" x14ac:dyDescent="0.3">
      <c r="A10" s="11">
        <v>5</v>
      </c>
      <c r="B10" s="432" t="s">
        <v>204</v>
      </c>
      <c r="C10" s="436" t="s">
        <v>304</v>
      </c>
      <c r="D10" s="206" t="s">
        <v>206</v>
      </c>
      <c r="E10" s="137"/>
      <c r="F10" s="46" t="s">
        <v>198</v>
      </c>
      <c r="G10" s="47">
        <v>6</v>
      </c>
      <c r="H10" s="48">
        <v>202</v>
      </c>
      <c r="I10" s="48">
        <v>32.700000000000003</v>
      </c>
      <c r="J10" s="48">
        <v>4</v>
      </c>
      <c r="K10" s="48">
        <v>0</v>
      </c>
      <c r="L10" s="49">
        <v>0.20347222222222219</v>
      </c>
      <c r="M10" s="44">
        <v>0</v>
      </c>
      <c r="N10" s="48">
        <v>36.700000000000003</v>
      </c>
      <c r="O10" s="48">
        <v>1</v>
      </c>
      <c r="P10" s="39">
        <f t="shared" si="0"/>
        <v>5.833333333333333</v>
      </c>
    </row>
    <row r="11" spans="1:16" ht="15.75" thickBot="1" x14ac:dyDescent="0.3">
      <c r="A11" s="11">
        <v>6</v>
      </c>
      <c r="B11" s="432" t="s">
        <v>102</v>
      </c>
      <c r="C11" s="436" t="s">
        <v>306</v>
      </c>
      <c r="D11" s="206" t="s">
        <v>307</v>
      </c>
      <c r="E11" s="137"/>
      <c r="F11" s="46" t="s">
        <v>198</v>
      </c>
      <c r="G11" s="47">
        <v>6</v>
      </c>
      <c r="H11" s="48">
        <v>179</v>
      </c>
      <c r="I11" s="48">
        <v>40.299999999999997</v>
      </c>
      <c r="J11" s="48">
        <v>8</v>
      </c>
      <c r="K11" s="48">
        <v>0</v>
      </c>
      <c r="L11" s="49">
        <v>0.21805555555555556</v>
      </c>
      <c r="M11" s="44">
        <v>5.6</v>
      </c>
      <c r="N11" s="48">
        <v>53.9</v>
      </c>
      <c r="O11" s="48">
        <v>4</v>
      </c>
      <c r="P11" s="39">
        <f t="shared" si="0"/>
        <v>23.333333333333332</v>
      </c>
    </row>
    <row r="12" spans="1:16" ht="15.75" thickBot="1" x14ac:dyDescent="0.3">
      <c r="A12" s="11">
        <v>7</v>
      </c>
      <c r="B12" s="432" t="s">
        <v>154</v>
      </c>
      <c r="C12" s="436" t="s">
        <v>155</v>
      </c>
      <c r="D12" s="206" t="s">
        <v>305</v>
      </c>
      <c r="E12" s="137"/>
      <c r="F12" s="46" t="s">
        <v>198</v>
      </c>
      <c r="G12" s="47">
        <v>6</v>
      </c>
      <c r="H12" s="48">
        <v>203</v>
      </c>
      <c r="I12" s="48">
        <v>32.299999999999997</v>
      </c>
      <c r="J12" s="48">
        <v>0</v>
      </c>
      <c r="K12" s="48">
        <v>0</v>
      </c>
      <c r="L12" s="49">
        <v>0.23194444444444443</v>
      </c>
      <c r="M12" s="44">
        <v>13.6</v>
      </c>
      <c r="N12" s="48">
        <v>45.9</v>
      </c>
      <c r="O12" s="48">
        <v>3</v>
      </c>
      <c r="P12" s="39">
        <f t="shared" si="0"/>
        <v>17.5</v>
      </c>
    </row>
    <row r="13" spans="1:16" ht="15.75" thickBot="1" x14ac:dyDescent="0.3">
      <c r="A13" s="11">
        <v>8</v>
      </c>
      <c r="B13" s="209" t="s">
        <v>286</v>
      </c>
      <c r="C13" s="436" t="s">
        <v>287</v>
      </c>
      <c r="D13" s="206" t="s">
        <v>288</v>
      </c>
      <c r="E13" s="137"/>
      <c r="F13" s="46" t="s">
        <v>115</v>
      </c>
      <c r="G13" s="47">
        <v>18</v>
      </c>
      <c r="H13" s="48">
        <v>187</v>
      </c>
      <c r="I13" s="48">
        <v>37.700000000000003</v>
      </c>
      <c r="J13" s="48">
        <v>0</v>
      </c>
      <c r="K13" s="48">
        <v>0</v>
      </c>
      <c r="L13" s="49">
        <v>0.21875</v>
      </c>
      <c r="M13" s="44">
        <v>6</v>
      </c>
      <c r="N13" s="48">
        <v>43.7</v>
      </c>
      <c r="O13" s="48">
        <v>6</v>
      </c>
      <c r="P13" s="39">
        <f t="shared" si="0"/>
        <v>11.666666666666666</v>
      </c>
    </row>
    <row r="14" spans="1:16" ht="15.75" thickBot="1" x14ac:dyDescent="0.3">
      <c r="A14" s="11">
        <v>9</v>
      </c>
      <c r="B14" s="433" t="s">
        <v>290</v>
      </c>
      <c r="C14" s="437" t="s">
        <v>302</v>
      </c>
      <c r="D14" s="434" t="s">
        <v>303</v>
      </c>
      <c r="E14" s="137"/>
      <c r="F14" s="46" t="s">
        <v>115</v>
      </c>
      <c r="G14" s="47">
        <v>18</v>
      </c>
      <c r="H14" s="48">
        <v>196</v>
      </c>
      <c r="I14" s="48">
        <v>34.700000000000003</v>
      </c>
      <c r="J14" s="48">
        <v>0</v>
      </c>
      <c r="K14" s="48">
        <v>60</v>
      </c>
      <c r="L14" s="49">
        <v>0.26458333333333334</v>
      </c>
      <c r="M14" s="44">
        <v>32.4</v>
      </c>
      <c r="N14" s="48">
        <v>127.1</v>
      </c>
      <c r="O14" s="48">
        <v>13</v>
      </c>
      <c r="P14" s="39">
        <f t="shared" si="0"/>
        <v>25.277777777777779</v>
      </c>
    </row>
    <row r="15" spans="1:16" ht="15.75" thickBot="1" x14ac:dyDescent="0.3">
      <c r="A15" s="11">
        <v>10</v>
      </c>
      <c r="B15" s="203" t="s">
        <v>124</v>
      </c>
      <c r="C15" s="206" t="s">
        <v>61</v>
      </c>
      <c r="D15" s="438" t="s">
        <v>125</v>
      </c>
      <c r="E15" s="137"/>
      <c r="F15" s="46" t="s">
        <v>115</v>
      </c>
      <c r="G15" s="47">
        <v>18</v>
      </c>
      <c r="H15" s="48">
        <v>204.5</v>
      </c>
      <c r="I15" s="48">
        <v>31.8</v>
      </c>
      <c r="J15" s="48">
        <v>12</v>
      </c>
      <c r="K15" s="48"/>
      <c r="L15" s="49"/>
      <c r="M15" s="44"/>
      <c r="N15" s="48"/>
      <c r="O15" s="48">
        <v>18</v>
      </c>
      <c r="P15" s="39">
        <f t="shared" si="0"/>
        <v>35</v>
      </c>
    </row>
    <row r="16" spans="1:16" x14ac:dyDescent="0.25">
      <c r="A16" s="11"/>
      <c r="B16" s="432"/>
      <c r="C16" s="436"/>
      <c r="D16" s="206"/>
      <c r="E16" s="137"/>
      <c r="F16" s="46" t="s">
        <v>115</v>
      </c>
      <c r="G16" s="47">
        <v>18</v>
      </c>
      <c r="H16" s="48"/>
      <c r="I16" s="48"/>
      <c r="J16" s="48"/>
      <c r="K16" s="48"/>
      <c r="L16" s="49"/>
      <c r="M16" s="44"/>
      <c r="N16" s="48"/>
      <c r="O16" s="48"/>
      <c r="P16" s="39">
        <f t="shared" si="0"/>
        <v>0</v>
      </c>
    </row>
  </sheetData>
  <sheetProtection sheet="1" objects="1" scenarios="1"/>
  <mergeCells count="2">
    <mergeCell ref="A1:E2"/>
    <mergeCell ref="F1:P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106" zoomScaleNormal="106" workbookViewId="0">
      <selection sqref="A1:P15"/>
    </sheetView>
  </sheetViews>
  <sheetFormatPr defaultRowHeight="15" x14ac:dyDescent="0.25"/>
  <cols>
    <col min="2" max="2" width="14.140625" customWidth="1"/>
    <col min="3" max="3" width="24.85546875" bestFit="1" customWidth="1"/>
    <col min="4" max="4" width="24.140625" bestFit="1" customWidth="1"/>
    <col min="5" max="5" width="18.42578125" bestFit="1" customWidth="1"/>
  </cols>
  <sheetData>
    <row r="1" spans="1:19" x14ac:dyDescent="0.25">
      <c r="A1" s="495" t="s">
        <v>16</v>
      </c>
      <c r="B1" s="496"/>
      <c r="C1" s="496"/>
      <c r="D1" s="496"/>
      <c r="E1" s="497"/>
      <c r="F1" s="501" t="s">
        <v>295</v>
      </c>
      <c r="G1" s="502"/>
      <c r="H1" s="503"/>
      <c r="I1" s="503"/>
      <c r="J1" s="503"/>
      <c r="K1" s="503"/>
      <c r="L1" s="503"/>
      <c r="M1" s="503"/>
      <c r="N1" s="503"/>
      <c r="O1" s="503"/>
      <c r="P1" s="504"/>
    </row>
    <row r="2" spans="1:19" ht="15.75" thickBot="1" x14ac:dyDescent="0.3">
      <c r="A2" s="498"/>
      <c r="B2" s="499"/>
      <c r="C2" s="499"/>
      <c r="D2" s="499"/>
      <c r="E2" s="500"/>
      <c r="F2" s="505"/>
      <c r="G2" s="506"/>
      <c r="H2" s="507"/>
      <c r="I2" s="507"/>
      <c r="J2" s="507"/>
      <c r="K2" s="507"/>
      <c r="L2" s="507"/>
      <c r="M2" s="507"/>
      <c r="N2" s="507"/>
      <c r="O2" s="507"/>
      <c r="P2" s="508"/>
    </row>
    <row r="3" spans="1:19"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9" ht="15.75" thickBot="1" x14ac:dyDescent="0.3">
      <c r="A4" s="11">
        <v>1</v>
      </c>
      <c r="B4" s="53" t="s">
        <v>77</v>
      </c>
      <c r="C4" s="44" t="s">
        <v>47</v>
      </c>
      <c r="D4" s="44" t="s">
        <v>48</v>
      </c>
      <c r="E4" s="247" t="s">
        <v>49</v>
      </c>
      <c r="F4" s="15">
        <v>3</v>
      </c>
      <c r="G4" s="17">
        <v>22</v>
      </c>
      <c r="H4" s="16">
        <v>184.5</v>
      </c>
      <c r="I4" s="16">
        <v>38.5</v>
      </c>
      <c r="J4" s="16">
        <v>0</v>
      </c>
      <c r="K4" s="16">
        <v>20</v>
      </c>
      <c r="L4" s="18">
        <v>0.2388888888888889</v>
      </c>
      <c r="M4" s="13">
        <v>24</v>
      </c>
      <c r="N4" s="16">
        <v>82.5</v>
      </c>
      <c r="O4" s="16">
        <v>14</v>
      </c>
      <c r="P4" s="39">
        <f t="shared" ref="P4:P15" si="0">+O4*$A$3/G4</f>
        <v>22.272727272727273</v>
      </c>
    </row>
    <row r="5" spans="1:19" ht="15.75" thickBot="1" x14ac:dyDescent="0.3">
      <c r="A5" s="11">
        <v>2</v>
      </c>
      <c r="B5" s="244" t="s">
        <v>296</v>
      </c>
      <c r="C5" s="44" t="s">
        <v>297</v>
      </c>
      <c r="D5" s="44"/>
      <c r="E5" s="14" t="s">
        <v>299</v>
      </c>
      <c r="F5" s="15">
        <v>1</v>
      </c>
      <c r="G5" s="17">
        <v>25</v>
      </c>
      <c r="H5" s="16">
        <v>183</v>
      </c>
      <c r="I5" s="16">
        <v>39</v>
      </c>
      <c r="J5" s="16">
        <v>8</v>
      </c>
      <c r="K5" s="16">
        <v>0</v>
      </c>
      <c r="L5" s="18">
        <v>0.19236111111111112</v>
      </c>
      <c r="M5" s="13">
        <v>0</v>
      </c>
      <c r="N5" s="16">
        <v>47</v>
      </c>
      <c r="O5" s="16">
        <v>6</v>
      </c>
      <c r="P5" s="39">
        <f t="shared" si="0"/>
        <v>8.4</v>
      </c>
    </row>
    <row r="6" spans="1:19" ht="15.75" thickBot="1" x14ac:dyDescent="0.3">
      <c r="A6" s="11">
        <v>3</v>
      </c>
      <c r="B6" s="134" t="s">
        <v>268</v>
      </c>
      <c r="C6" s="124" t="s">
        <v>271</v>
      </c>
      <c r="D6" s="124" t="s">
        <v>267</v>
      </c>
      <c r="E6" s="45" t="s">
        <v>49</v>
      </c>
      <c r="F6" s="46">
        <v>2</v>
      </c>
      <c r="G6" s="47">
        <v>22</v>
      </c>
      <c r="H6" s="48">
        <v>161.5</v>
      </c>
      <c r="I6" s="48">
        <v>46.2</v>
      </c>
      <c r="J6" s="48">
        <v>4</v>
      </c>
      <c r="K6" s="48">
        <v>20</v>
      </c>
      <c r="L6" s="49">
        <v>0.23263888888888887</v>
      </c>
      <c r="M6" s="127">
        <v>20.399999999999999</v>
      </c>
      <c r="N6" s="48">
        <v>90.6</v>
      </c>
      <c r="O6" s="48">
        <v>18</v>
      </c>
      <c r="P6" s="39">
        <f t="shared" si="0"/>
        <v>28.636363636363637</v>
      </c>
      <c r="S6">
        <v>0.5</v>
      </c>
    </row>
    <row r="7" spans="1:19" ht="15.75" thickBot="1" x14ac:dyDescent="0.3">
      <c r="A7" s="11">
        <v>4</v>
      </c>
      <c r="B7" s="209" t="s">
        <v>102</v>
      </c>
      <c r="C7" s="206" t="s">
        <v>103</v>
      </c>
      <c r="D7" s="206" t="s">
        <v>104</v>
      </c>
      <c r="E7" s="137" t="s">
        <v>105</v>
      </c>
      <c r="F7" s="46">
        <v>2</v>
      </c>
      <c r="G7" s="47">
        <v>22</v>
      </c>
      <c r="H7" s="48">
        <v>196</v>
      </c>
      <c r="I7" s="48">
        <v>34.700000000000003</v>
      </c>
      <c r="J7" s="48">
        <v>0</v>
      </c>
      <c r="K7" s="48">
        <v>0</v>
      </c>
      <c r="L7" s="49">
        <v>0.19722222222222222</v>
      </c>
      <c r="M7" s="44">
        <v>0</v>
      </c>
      <c r="N7" s="48">
        <v>34.700000000000003</v>
      </c>
      <c r="O7" s="48">
        <v>4</v>
      </c>
      <c r="P7" s="39">
        <f t="shared" si="0"/>
        <v>6.3636363636363633</v>
      </c>
      <c r="S7">
        <v>3.25</v>
      </c>
    </row>
    <row r="8" spans="1:19" ht="15.75" thickBot="1" x14ac:dyDescent="0.3">
      <c r="A8" s="11">
        <v>5</v>
      </c>
      <c r="B8" s="136" t="s">
        <v>270</v>
      </c>
      <c r="C8" s="13" t="s">
        <v>271</v>
      </c>
      <c r="D8" s="13" t="s">
        <v>269</v>
      </c>
      <c r="E8" s="137" t="s">
        <v>49</v>
      </c>
      <c r="F8" s="46">
        <v>2</v>
      </c>
      <c r="G8" s="47">
        <v>22</v>
      </c>
      <c r="H8" s="48">
        <v>176</v>
      </c>
      <c r="I8" s="48">
        <v>41.3</v>
      </c>
      <c r="J8" s="48">
        <v>24</v>
      </c>
      <c r="K8" s="48">
        <v>0</v>
      </c>
      <c r="L8" s="49">
        <v>0.1986111111111111</v>
      </c>
      <c r="M8" s="44">
        <v>0.8</v>
      </c>
      <c r="N8" s="48">
        <v>66.099999999999994</v>
      </c>
      <c r="O8" s="48">
        <v>15</v>
      </c>
      <c r="P8" s="39">
        <f t="shared" si="0"/>
        <v>23.863636363636363</v>
      </c>
    </row>
    <row r="9" spans="1:19" ht="15.75" thickBot="1" x14ac:dyDescent="0.3">
      <c r="A9" s="11">
        <v>6</v>
      </c>
      <c r="B9" s="134" t="s">
        <v>129</v>
      </c>
      <c r="C9" s="124" t="s">
        <v>130</v>
      </c>
      <c r="D9" s="124" t="s">
        <v>131</v>
      </c>
      <c r="E9" s="135" t="s">
        <v>96</v>
      </c>
      <c r="F9" s="46">
        <v>3</v>
      </c>
      <c r="G9" s="47">
        <v>22</v>
      </c>
      <c r="H9" s="48">
        <v>184.5</v>
      </c>
      <c r="I9" s="48">
        <v>38.5</v>
      </c>
      <c r="J9" s="48">
        <v>0</v>
      </c>
      <c r="K9" s="48">
        <v>0</v>
      </c>
      <c r="L9" s="49">
        <v>0.20277777777777781</v>
      </c>
      <c r="M9" s="44">
        <v>3.2</v>
      </c>
      <c r="N9" s="48">
        <v>41.7</v>
      </c>
      <c r="O9" s="48">
        <v>6</v>
      </c>
      <c r="P9" s="39">
        <f t="shared" si="0"/>
        <v>9.545454545454545</v>
      </c>
    </row>
    <row r="10" spans="1:19" ht="15.75" thickBot="1" x14ac:dyDescent="0.3">
      <c r="A10" s="11"/>
      <c r="B10" s="209"/>
      <c r="C10" s="206"/>
      <c r="D10" s="206"/>
      <c r="E10" s="137"/>
      <c r="F10" s="46"/>
      <c r="G10" s="47"/>
      <c r="H10" s="48"/>
      <c r="I10" s="48"/>
      <c r="J10" s="48"/>
      <c r="K10" s="48"/>
      <c r="L10" s="49" t="s">
        <v>298</v>
      </c>
      <c r="M10" s="44"/>
      <c r="N10" s="48"/>
      <c r="O10" s="48"/>
      <c r="P10" s="39" t="e">
        <f t="shared" si="0"/>
        <v>#DIV/0!</v>
      </c>
    </row>
    <row r="11" spans="1:19" ht="15.75" thickBot="1" x14ac:dyDescent="0.3">
      <c r="A11" s="205"/>
      <c r="B11" s="206"/>
      <c r="C11" s="206"/>
      <c r="D11" s="206"/>
      <c r="E11" s="137"/>
      <c r="F11" s="46"/>
      <c r="G11" s="47"/>
      <c r="H11" s="48"/>
      <c r="I11" s="48"/>
      <c r="J11" s="48"/>
      <c r="K11" s="48"/>
      <c r="L11" s="49"/>
      <c r="M11" s="44"/>
      <c r="N11" s="48"/>
      <c r="O11" s="48"/>
      <c r="P11" s="39" t="e">
        <f t="shared" si="0"/>
        <v>#DIV/0!</v>
      </c>
    </row>
    <row r="12" spans="1:19" ht="15.75" thickBot="1" x14ac:dyDescent="0.3">
      <c r="A12" s="205"/>
      <c r="B12" s="206"/>
      <c r="C12" s="206"/>
      <c r="D12" s="206"/>
      <c r="E12" s="137"/>
      <c r="F12" s="46"/>
      <c r="G12" s="47"/>
      <c r="H12" s="48"/>
      <c r="I12" s="48"/>
      <c r="J12" s="48"/>
      <c r="K12" s="48"/>
      <c r="L12" s="49"/>
      <c r="M12" s="44"/>
      <c r="N12" s="48"/>
      <c r="O12" s="48"/>
      <c r="P12" s="39" t="e">
        <f t="shared" si="0"/>
        <v>#DIV/0!</v>
      </c>
    </row>
    <row r="13" spans="1:19" ht="15.75" thickBot="1" x14ac:dyDescent="0.3">
      <c r="A13" s="11"/>
      <c r="B13" s="209"/>
      <c r="C13" s="206"/>
      <c r="D13" s="206"/>
      <c r="E13" s="137"/>
      <c r="F13" s="46"/>
      <c r="G13" s="47"/>
      <c r="H13" s="48"/>
      <c r="I13" s="48"/>
      <c r="J13" s="48"/>
      <c r="K13" s="48"/>
      <c r="L13" s="49"/>
      <c r="M13" s="44"/>
      <c r="N13" s="48"/>
      <c r="O13" s="48"/>
      <c r="P13" s="39" t="e">
        <f t="shared" si="0"/>
        <v>#DIV/0!</v>
      </c>
    </row>
    <row r="14" spans="1:19" ht="15.75" thickBot="1" x14ac:dyDescent="0.3">
      <c r="A14" s="11"/>
      <c r="B14" s="209"/>
      <c r="C14" s="206"/>
      <c r="D14" s="206"/>
      <c r="E14" s="137"/>
      <c r="F14" s="46"/>
      <c r="G14" s="47"/>
      <c r="H14" s="48"/>
      <c r="I14" s="48"/>
      <c r="J14" s="48"/>
      <c r="K14" s="48"/>
      <c r="L14" s="49"/>
      <c r="M14" s="44"/>
      <c r="N14" s="48"/>
      <c r="O14" s="48"/>
      <c r="P14" s="39" t="e">
        <f t="shared" si="0"/>
        <v>#DIV/0!</v>
      </c>
    </row>
    <row r="15" spans="1:19" x14ac:dyDescent="0.25">
      <c r="A15" s="11"/>
      <c r="B15" s="209"/>
      <c r="C15" s="206"/>
      <c r="D15" s="206"/>
      <c r="E15" s="137"/>
      <c r="F15" s="46"/>
      <c r="G15" s="47"/>
      <c r="H15" s="48"/>
      <c r="I15" s="48"/>
      <c r="J15" s="48"/>
      <c r="K15" s="48"/>
      <c r="L15" s="49"/>
      <c r="M15" s="44"/>
      <c r="N15" s="48"/>
      <c r="O15" s="48"/>
      <c r="P15" s="39" t="e">
        <f t="shared" si="0"/>
        <v>#DIV/0!</v>
      </c>
    </row>
  </sheetData>
  <mergeCells count="2">
    <mergeCell ref="A1:E2"/>
    <mergeCell ref="F1: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D20" sqref="D20"/>
    </sheetView>
  </sheetViews>
  <sheetFormatPr defaultRowHeight="15" x14ac:dyDescent="0.25"/>
  <cols>
    <col min="2" max="2" width="13.85546875" customWidth="1"/>
    <col min="3" max="3" width="24.85546875" bestFit="1" customWidth="1"/>
    <col min="4" max="4" width="24.140625" bestFit="1" customWidth="1"/>
    <col min="5" max="5" width="18.28515625" bestFit="1" customWidth="1"/>
  </cols>
  <sheetData>
    <row r="1" spans="1:16" x14ac:dyDescent="0.25">
      <c r="A1" s="495" t="s">
        <v>16</v>
      </c>
      <c r="B1" s="496"/>
      <c r="C1" s="496"/>
      <c r="D1" s="496"/>
      <c r="E1" s="497"/>
      <c r="F1" s="501" t="s">
        <v>300</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A4" s="11">
        <v>1</v>
      </c>
      <c r="B4" s="136" t="s">
        <v>135</v>
      </c>
      <c r="C4" s="13" t="s">
        <v>136</v>
      </c>
      <c r="D4" s="13" t="s">
        <v>137</v>
      </c>
      <c r="E4" s="137" t="s">
        <v>138</v>
      </c>
      <c r="F4" s="15" t="s">
        <v>115</v>
      </c>
      <c r="G4" s="17">
        <v>21</v>
      </c>
      <c r="H4" s="16">
        <v>162</v>
      </c>
      <c r="I4" s="16">
        <v>46</v>
      </c>
      <c r="J4" s="16">
        <v>8</v>
      </c>
      <c r="K4" s="16">
        <v>20</v>
      </c>
      <c r="L4" s="18">
        <v>0.24652777777777779</v>
      </c>
      <c r="M4" s="13">
        <v>16.8</v>
      </c>
      <c r="N4" s="16">
        <v>90.8</v>
      </c>
      <c r="O4" s="16">
        <v>8</v>
      </c>
      <c r="P4" s="39">
        <f t="shared" ref="P4:P17" si="0">+O4*$A$3/G4</f>
        <v>13.333333333333334</v>
      </c>
    </row>
    <row r="5" spans="1:16" ht="15.75" thickBot="1" x14ac:dyDescent="0.3">
      <c r="A5" s="11">
        <v>2</v>
      </c>
      <c r="B5" s="244" t="s">
        <v>169</v>
      </c>
      <c r="C5" s="44" t="s">
        <v>167</v>
      </c>
      <c r="D5" s="44" t="s">
        <v>168</v>
      </c>
      <c r="E5" s="14"/>
      <c r="F5" s="15" t="s">
        <v>276</v>
      </c>
      <c r="G5" s="17">
        <v>23</v>
      </c>
      <c r="H5" s="16">
        <v>189.5</v>
      </c>
      <c r="I5" s="16">
        <v>36.799999999999997</v>
      </c>
      <c r="J5" s="16">
        <v>0</v>
      </c>
      <c r="K5" s="16">
        <v>0</v>
      </c>
      <c r="L5" s="18">
        <v>0.25625000000000003</v>
      </c>
      <c r="M5" s="13">
        <v>22.4</v>
      </c>
      <c r="N5" s="16">
        <v>59.2</v>
      </c>
      <c r="O5" s="16">
        <v>5</v>
      </c>
      <c r="P5" s="39">
        <f t="shared" si="0"/>
        <v>7.6086956521739131</v>
      </c>
    </row>
    <row r="6" spans="1:16" ht="15.75" thickBot="1" x14ac:dyDescent="0.3">
      <c r="A6" s="11">
        <v>3</v>
      </c>
      <c r="B6" s="136" t="s">
        <v>207</v>
      </c>
      <c r="C6" s="13" t="s">
        <v>208</v>
      </c>
      <c r="D6" s="13" t="s">
        <v>209</v>
      </c>
      <c r="E6" s="14"/>
      <c r="F6" s="15" t="s">
        <v>276</v>
      </c>
      <c r="G6" s="17">
        <v>23</v>
      </c>
      <c r="H6" s="16">
        <v>189.5</v>
      </c>
      <c r="I6" s="16">
        <v>36.799999999999997</v>
      </c>
      <c r="J6" s="16">
        <v>8</v>
      </c>
      <c r="K6" s="16">
        <v>0</v>
      </c>
      <c r="L6" s="18">
        <v>0.25625000000000003</v>
      </c>
      <c r="M6" s="13">
        <v>22.4</v>
      </c>
      <c r="N6" s="16">
        <v>67.2</v>
      </c>
      <c r="O6" s="16">
        <v>7</v>
      </c>
      <c r="P6" s="39">
        <f t="shared" si="0"/>
        <v>10.652173913043478</v>
      </c>
    </row>
    <row r="7" spans="1:16" ht="15.75" thickBot="1" x14ac:dyDescent="0.3">
      <c r="A7" s="11">
        <v>4</v>
      </c>
      <c r="B7" s="134" t="s">
        <v>268</v>
      </c>
      <c r="C7" s="124" t="s">
        <v>271</v>
      </c>
      <c r="D7" s="124" t="s">
        <v>267</v>
      </c>
      <c r="E7" s="45"/>
      <c r="F7" s="46" t="s">
        <v>276</v>
      </c>
      <c r="G7" s="47">
        <v>23</v>
      </c>
      <c r="H7" s="48">
        <v>159</v>
      </c>
      <c r="I7" s="48">
        <v>47</v>
      </c>
      <c r="J7" s="48">
        <v>4</v>
      </c>
      <c r="K7" s="48">
        <v>0</v>
      </c>
      <c r="L7" s="49">
        <v>0.25416666666666665</v>
      </c>
      <c r="M7" s="127">
        <v>21.2</v>
      </c>
      <c r="N7" s="48">
        <v>72.2</v>
      </c>
      <c r="O7" s="48">
        <v>8</v>
      </c>
      <c r="P7" s="39">
        <f t="shared" si="0"/>
        <v>12.173913043478262</v>
      </c>
    </row>
    <row r="8" spans="1:16" ht="17.25" thickBot="1" x14ac:dyDescent="0.35">
      <c r="A8" s="11">
        <v>5</v>
      </c>
      <c r="B8" s="143" t="s">
        <v>177</v>
      </c>
      <c r="C8" s="44" t="s">
        <v>68</v>
      </c>
      <c r="D8" s="44" t="s">
        <v>69</v>
      </c>
      <c r="E8" s="126" t="s">
        <v>70</v>
      </c>
      <c r="F8" s="46" t="s">
        <v>276</v>
      </c>
      <c r="G8" s="47">
        <v>23</v>
      </c>
      <c r="H8" s="48">
        <v>204</v>
      </c>
      <c r="I8" s="48">
        <v>32</v>
      </c>
      <c r="J8" s="48">
        <v>0</v>
      </c>
      <c r="K8" s="48">
        <v>20</v>
      </c>
      <c r="L8" s="49">
        <v>0.25972222222222224</v>
      </c>
      <c r="M8" s="44">
        <v>24.4</v>
      </c>
      <c r="N8" s="48">
        <v>76.400000000000006</v>
      </c>
      <c r="O8" s="48">
        <v>10</v>
      </c>
      <c r="P8" s="39">
        <f t="shared" si="0"/>
        <v>15.217391304347826</v>
      </c>
    </row>
    <row r="9" spans="1:16" ht="15.75" thickBot="1" x14ac:dyDescent="0.3">
      <c r="A9" s="11">
        <v>6</v>
      </c>
      <c r="B9" s="235" t="s">
        <v>204</v>
      </c>
      <c r="C9" s="20" t="s">
        <v>205</v>
      </c>
      <c r="D9" s="20" t="s">
        <v>206</v>
      </c>
      <c r="E9" s="237" t="s">
        <v>96</v>
      </c>
      <c r="F9" s="46" t="s">
        <v>276</v>
      </c>
      <c r="G9" s="47">
        <v>23</v>
      </c>
      <c r="H9" s="48">
        <v>181</v>
      </c>
      <c r="I9" s="48">
        <v>39.700000000000003</v>
      </c>
      <c r="J9" s="48">
        <v>0</v>
      </c>
      <c r="K9" s="48">
        <v>20</v>
      </c>
      <c r="L9" s="49">
        <v>0.25763888888888892</v>
      </c>
      <c r="M9" s="44">
        <v>23.2</v>
      </c>
      <c r="N9" s="48">
        <v>82.9</v>
      </c>
      <c r="O9" s="48">
        <v>11</v>
      </c>
      <c r="P9" s="39">
        <f t="shared" si="0"/>
        <v>16.739130434782609</v>
      </c>
    </row>
    <row r="10" spans="1:16" ht="15.75" thickBot="1" x14ac:dyDescent="0.3">
      <c r="A10" s="11">
        <v>7</v>
      </c>
      <c r="B10" s="43" t="s">
        <v>277</v>
      </c>
      <c r="C10" s="44" t="s">
        <v>278</v>
      </c>
      <c r="D10" s="44" t="s">
        <v>279</v>
      </c>
      <c r="E10" s="45" t="s">
        <v>50</v>
      </c>
      <c r="F10" s="46" t="s">
        <v>276</v>
      </c>
      <c r="G10" s="47">
        <v>23</v>
      </c>
      <c r="H10" s="48">
        <v>193</v>
      </c>
      <c r="I10" s="48">
        <v>35.700000000000003</v>
      </c>
      <c r="J10" s="48">
        <v>16</v>
      </c>
      <c r="K10" s="111">
        <v>0</v>
      </c>
      <c r="L10" s="49">
        <v>0.22430555555555556</v>
      </c>
      <c r="M10" s="44">
        <v>8</v>
      </c>
      <c r="N10" s="48">
        <v>88.7</v>
      </c>
      <c r="O10" s="48">
        <v>12</v>
      </c>
      <c r="P10" s="39">
        <f t="shared" si="0"/>
        <v>18.260869565217391</v>
      </c>
    </row>
    <row r="11" spans="1:16" ht="17.25" thickBot="1" x14ac:dyDescent="0.35">
      <c r="A11" s="11">
        <v>8</v>
      </c>
      <c r="B11" s="141" t="s">
        <v>186</v>
      </c>
      <c r="C11" s="162" t="s">
        <v>98</v>
      </c>
      <c r="D11" s="162" t="s">
        <v>99</v>
      </c>
      <c r="E11" s="45"/>
      <c r="F11" s="46" t="s">
        <v>276</v>
      </c>
      <c r="G11" s="47">
        <v>23</v>
      </c>
      <c r="H11" s="48">
        <v>165.5</v>
      </c>
      <c r="I11" s="48">
        <v>44.8</v>
      </c>
      <c r="J11" s="48">
        <v>12</v>
      </c>
      <c r="K11" s="48">
        <v>20</v>
      </c>
      <c r="L11" s="49">
        <v>0.27916666666666667</v>
      </c>
      <c r="M11" s="44">
        <v>35.6</v>
      </c>
      <c r="N11" s="48">
        <v>124.4</v>
      </c>
      <c r="O11" s="48">
        <v>14</v>
      </c>
      <c r="P11" s="39">
        <f t="shared" si="0"/>
        <v>21.304347826086957</v>
      </c>
    </row>
    <row r="12" spans="1:16" ht="15.75" thickBot="1" x14ac:dyDescent="0.3">
      <c r="A12" s="11">
        <v>9</v>
      </c>
      <c r="B12" s="136" t="s">
        <v>173</v>
      </c>
      <c r="C12" s="13" t="s">
        <v>174</v>
      </c>
      <c r="D12" s="13" t="s">
        <v>175</v>
      </c>
      <c r="E12" s="137" t="s">
        <v>176</v>
      </c>
      <c r="F12" s="46" t="s">
        <v>276</v>
      </c>
      <c r="G12" s="47">
        <v>23</v>
      </c>
      <c r="H12" s="48"/>
      <c r="I12" s="48"/>
      <c r="J12" s="48"/>
      <c r="K12" s="48"/>
      <c r="L12" s="44"/>
      <c r="M12" s="44"/>
      <c r="N12" s="48"/>
      <c r="O12" s="48">
        <v>23</v>
      </c>
      <c r="P12" s="39">
        <f t="shared" si="0"/>
        <v>35</v>
      </c>
    </row>
    <row r="13" spans="1:16" ht="15.75" thickBot="1" x14ac:dyDescent="0.3">
      <c r="A13" s="11">
        <v>10</v>
      </c>
      <c r="B13" s="136" t="s">
        <v>80</v>
      </c>
      <c r="C13" s="13" t="s">
        <v>29</v>
      </c>
      <c r="D13" s="13" t="s">
        <v>30</v>
      </c>
      <c r="E13" s="137" t="s">
        <v>31</v>
      </c>
      <c r="F13" s="46" t="s">
        <v>276</v>
      </c>
      <c r="G13" s="47">
        <v>23</v>
      </c>
      <c r="H13" s="48"/>
      <c r="I13" s="48"/>
      <c r="J13" s="48"/>
      <c r="K13" s="48"/>
      <c r="L13" s="44"/>
      <c r="M13" s="44"/>
      <c r="N13" s="48"/>
      <c r="O13" s="48">
        <v>23</v>
      </c>
      <c r="P13" s="39">
        <f t="shared" si="0"/>
        <v>35</v>
      </c>
    </row>
    <row r="14" spans="1:16" ht="15.75" thickBot="1" x14ac:dyDescent="0.3">
      <c r="A14" s="11">
        <v>11</v>
      </c>
      <c r="B14" s="244" t="s">
        <v>120</v>
      </c>
      <c r="C14" s="54" t="s">
        <v>117</v>
      </c>
      <c r="D14" s="54" t="s">
        <v>122</v>
      </c>
      <c r="E14" s="55"/>
      <c r="F14" s="46" t="s">
        <v>276</v>
      </c>
      <c r="G14" s="47">
        <v>23</v>
      </c>
      <c r="H14" s="48"/>
      <c r="I14" s="48"/>
      <c r="J14" s="48"/>
      <c r="K14" s="48"/>
      <c r="L14" s="44"/>
      <c r="M14" s="44"/>
      <c r="N14" s="48"/>
      <c r="O14" s="48">
        <v>23</v>
      </c>
      <c r="P14" s="39">
        <f t="shared" si="0"/>
        <v>35</v>
      </c>
    </row>
    <row r="15" spans="1:16" ht="15.75" thickBot="1" x14ac:dyDescent="0.3">
      <c r="A15" s="11">
        <v>12</v>
      </c>
      <c r="B15" s="125" t="s">
        <v>79</v>
      </c>
      <c r="C15" s="3" t="s">
        <v>26</v>
      </c>
      <c r="D15" s="3" t="s">
        <v>27</v>
      </c>
      <c r="E15" s="123" t="s">
        <v>28</v>
      </c>
      <c r="F15" s="46" t="s">
        <v>280</v>
      </c>
      <c r="G15" s="47">
        <v>25</v>
      </c>
      <c r="H15" s="48">
        <v>172</v>
      </c>
      <c r="I15" s="48">
        <v>42.7</v>
      </c>
      <c r="J15" s="48">
        <v>0</v>
      </c>
      <c r="K15" s="48">
        <v>0</v>
      </c>
      <c r="L15" s="49">
        <v>0.22430555555555556</v>
      </c>
      <c r="M15" s="44">
        <v>4</v>
      </c>
      <c r="N15" s="48">
        <v>46.7</v>
      </c>
      <c r="O15" s="48">
        <v>2</v>
      </c>
      <c r="P15" s="39">
        <f t="shared" si="0"/>
        <v>2.8</v>
      </c>
    </row>
    <row r="16" spans="1:16" ht="15.75" thickBot="1" x14ac:dyDescent="0.3">
      <c r="A16" s="11">
        <v>13</v>
      </c>
      <c r="B16" s="53" t="s">
        <v>281</v>
      </c>
      <c r="C16" s="54" t="s">
        <v>282</v>
      </c>
      <c r="D16" s="54" t="s">
        <v>283</v>
      </c>
      <c r="E16" s="55"/>
      <c r="F16" s="46" t="s">
        <v>280</v>
      </c>
      <c r="G16" s="47">
        <v>25</v>
      </c>
      <c r="H16" s="48">
        <v>202</v>
      </c>
      <c r="I16" s="48">
        <v>32.700000000000003</v>
      </c>
      <c r="J16" s="48">
        <v>0</v>
      </c>
      <c r="K16" s="48">
        <v>0</v>
      </c>
      <c r="L16" s="49">
        <v>0.25069444444444444</v>
      </c>
      <c r="M16" s="44">
        <v>19.2</v>
      </c>
      <c r="N16" s="48">
        <v>51.9</v>
      </c>
      <c r="O16" s="48">
        <v>5</v>
      </c>
      <c r="P16" s="39">
        <f t="shared" si="0"/>
        <v>7</v>
      </c>
    </row>
    <row r="17" spans="1:16" ht="15.75" thickBot="1" x14ac:dyDescent="0.3">
      <c r="A17" s="11">
        <v>14</v>
      </c>
      <c r="B17" s="209" t="s">
        <v>102</v>
      </c>
      <c r="C17" s="206" t="s">
        <v>103</v>
      </c>
      <c r="D17" s="206" t="s">
        <v>104</v>
      </c>
      <c r="E17" s="137" t="s">
        <v>105</v>
      </c>
      <c r="F17" s="46" t="s">
        <v>280</v>
      </c>
      <c r="G17" s="47">
        <v>25</v>
      </c>
      <c r="H17" s="48">
        <v>185.5</v>
      </c>
      <c r="I17" s="48">
        <v>38.200000000000003</v>
      </c>
      <c r="J17" s="48">
        <v>12</v>
      </c>
      <c r="K17" s="48">
        <v>0</v>
      </c>
      <c r="L17" s="49">
        <v>0.23541666666666669</v>
      </c>
      <c r="M17" s="44">
        <v>10.4</v>
      </c>
      <c r="N17" s="48">
        <v>60.6</v>
      </c>
      <c r="O17" s="48">
        <v>7</v>
      </c>
      <c r="P17" s="39">
        <f t="shared" si="0"/>
        <v>9.8000000000000007</v>
      </c>
    </row>
    <row r="18" spans="1:16" ht="17.25" thickBot="1" x14ac:dyDescent="0.35">
      <c r="A18" s="11">
        <v>15</v>
      </c>
      <c r="B18" s="143" t="s">
        <v>284</v>
      </c>
      <c r="C18" s="162" t="s">
        <v>89</v>
      </c>
      <c r="D18" s="162" t="s">
        <v>94</v>
      </c>
      <c r="E18" s="76" t="s">
        <v>90</v>
      </c>
      <c r="F18" s="46" t="s">
        <v>280</v>
      </c>
      <c r="G18" s="47">
        <v>25</v>
      </c>
      <c r="H18" s="48">
        <v>180</v>
      </c>
      <c r="I18" s="48">
        <v>40</v>
      </c>
      <c r="J18" s="48">
        <v>0</v>
      </c>
      <c r="K18" s="48">
        <v>20</v>
      </c>
      <c r="L18" s="49">
        <v>0.22500000000000001</v>
      </c>
      <c r="M18" s="44">
        <v>4.4000000000000004</v>
      </c>
      <c r="N18" s="48">
        <v>64.400000000000006</v>
      </c>
      <c r="O18" s="48">
        <v>9</v>
      </c>
      <c r="P18" s="39">
        <f t="shared" ref="P18:P31" si="1">+O18*$A$3/G18</f>
        <v>12.6</v>
      </c>
    </row>
    <row r="19" spans="1:16" ht="17.25" thickBot="1" x14ac:dyDescent="0.35">
      <c r="A19" s="11">
        <v>16</v>
      </c>
      <c r="B19" s="143" t="s">
        <v>285</v>
      </c>
      <c r="C19" s="162" t="s">
        <v>91</v>
      </c>
      <c r="D19" s="162" t="s">
        <v>192</v>
      </c>
      <c r="E19" s="76" t="s">
        <v>28</v>
      </c>
      <c r="F19" s="46" t="s">
        <v>280</v>
      </c>
      <c r="G19" s="47">
        <v>25</v>
      </c>
      <c r="H19" s="48">
        <v>196</v>
      </c>
      <c r="I19" s="48">
        <v>34.700000000000003</v>
      </c>
      <c r="J19" s="48">
        <v>20</v>
      </c>
      <c r="K19" s="48">
        <v>80</v>
      </c>
      <c r="L19" s="49">
        <v>0.35694444444444445</v>
      </c>
      <c r="M19" s="44">
        <v>80.400000000000006</v>
      </c>
      <c r="N19" s="48">
        <v>218.1</v>
      </c>
      <c r="O19" s="48">
        <v>19</v>
      </c>
      <c r="P19" s="39">
        <f t="shared" si="1"/>
        <v>26.6</v>
      </c>
    </row>
    <row r="20" spans="1:16" ht="15.75" thickBot="1" x14ac:dyDescent="0.3">
      <c r="A20" s="11">
        <v>17</v>
      </c>
      <c r="B20" s="136" t="s">
        <v>270</v>
      </c>
      <c r="C20" s="13" t="s">
        <v>271</v>
      </c>
      <c r="D20" s="13" t="s">
        <v>269</v>
      </c>
      <c r="E20" s="137"/>
      <c r="F20" s="46" t="s">
        <v>280</v>
      </c>
      <c r="G20" s="47">
        <v>25</v>
      </c>
      <c r="H20" s="48"/>
      <c r="I20" s="48"/>
      <c r="J20" s="48"/>
      <c r="K20" s="48"/>
      <c r="L20" s="49"/>
      <c r="M20" s="44"/>
      <c r="N20" s="48"/>
      <c r="O20" s="48">
        <v>25</v>
      </c>
      <c r="P20" s="39">
        <f t="shared" si="1"/>
        <v>35</v>
      </c>
    </row>
    <row r="21" spans="1:16" ht="15.75" thickBot="1" x14ac:dyDescent="0.3">
      <c r="A21" s="11">
        <v>18</v>
      </c>
      <c r="B21" s="235" t="s">
        <v>82</v>
      </c>
      <c r="C21" s="13" t="s">
        <v>35</v>
      </c>
      <c r="D21" s="13" t="s">
        <v>36</v>
      </c>
      <c r="E21" s="137" t="s">
        <v>37</v>
      </c>
      <c r="F21" s="46" t="s">
        <v>280</v>
      </c>
      <c r="G21" s="47">
        <v>25</v>
      </c>
      <c r="H21" s="48"/>
      <c r="I21" s="48"/>
      <c r="J21" s="48"/>
      <c r="K21" s="48"/>
      <c r="L21" s="49"/>
      <c r="M21" s="44"/>
      <c r="N21" s="48"/>
      <c r="O21" s="48">
        <v>25</v>
      </c>
      <c r="P21" s="39">
        <f t="shared" si="1"/>
        <v>35</v>
      </c>
    </row>
    <row r="22" spans="1:16" ht="15.75" thickBot="1" x14ac:dyDescent="0.3">
      <c r="A22" s="11">
        <v>19</v>
      </c>
      <c r="B22" s="235" t="s">
        <v>154</v>
      </c>
      <c r="C22" s="13" t="s">
        <v>155</v>
      </c>
      <c r="D22" s="13" t="s">
        <v>156</v>
      </c>
      <c r="E22" s="137" t="s">
        <v>164</v>
      </c>
      <c r="F22" s="46" t="s">
        <v>280</v>
      </c>
      <c r="G22" s="47">
        <v>25</v>
      </c>
      <c r="H22" s="48"/>
      <c r="I22" s="48"/>
      <c r="J22" s="48"/>
      <c r="K22" s="48"/>
      <c r="L22" s="49"/>
      <c r="M22" s="44"/>
      <c r="N22" s="48"/>
      <c r="O22" s="48">
        <v>25</v>
      </c>
      <c r="P22" s="39">
        <f t="shared" si="1"/>
        <v>35</v>
      </c>
    </row>
    <row r="23" spans="1:16" ht="15.75" thickBot="1" x14ac:dyDescent="0.3">
      <c r="A23" s="11">
        <v>20</v>
      </c>
      <c r="B23" s="209" t="s">
        <v>286</v>
      </c>
      <c r="C23" s="206" t="s">
        <v>287</v>
      </c>
      <c r="D23" s="206" t="s">
        <v>288</v>
      </c>
      <c r="E23" s="137"/>
      <c r="F23" s="46" t="s">
        <v>106</v>
      </c>
      <c r="G23" s="47">
        <v>18</v>
      </c>
      <c r="H23" s="48">
        <v>189.5</v>
      </c>
      <c r="I23" s="48">
        <v>36.799999999999997</v>
      </c>
      <c r="J23" s="48">
        <v>4</v>
      </c>
      <c r="K23" s="48">
        <v>0</v>
      </c>
      <c r="L23" s="49">
        <v>0.25069444444444444</v>
      </c>
      <c r="M23" s="44">
        <v>19.2</v>
      </c>
      <c r="N23" s="48">
        <v>61</v>
      </c>
      <c r="O23" s="48">
        <v>11</v>
      </c>
      <c r="P23" s="39">
        <f t="shared" si="1"/>
        <v>21.388888888888889</v>
      </c>
    </row>
    <row r="24" spans="1:16" ht="15.75" thickBot="1" x14ac:dyDescent="0.3">
      <c r="A24" s="11">
        <v>21</v>
      </c>
      <c r="B24" s="235" t="s">
        <v>134</v>
      </c>
      <c r="C24" s="13" t="s">
        <v>132</v>
      </c>
      <c r="D24" s="13" t="s">
        <v>133</v>
      </c>
      <c r="E24" s="137" t="s">
        <v>49</v>
      </c>
      <c r="F24" s="46" t="s">
        <v>106</v>
      </c>
      <c r="G24" s="47">
        <v>18</v>
      </c>
      <c r="H24" s="48"/>
      <c r="I24" s="48"/>
      <c r="J24" s="48"/>
      <c r="K24" s="48"/>
      <c r="L24" s="49"/>
      <c r="M24" s="44"/>
      <c r="N24" s="48"/>
      <c r="O24" s="48">
        <v>18</v>
      </c>
      <c r="P24" s="39">
        <f t="shared" si="1"/>
        <v>35</v>
      </c>
    </row>
    <row r="25" spans="1:16" ht="15.75" thickBot="1" x14ac:dyDescent="0.3">
      <c r="A25" s="11">
        <v>22</v>
      </c>
      <c r="B25" s="134" t="s">
        <v>129</v>
      </c>
      <c r="C25" s="124" t="s">
        <v>130</v>
      </c>
      <c r="D25" s="124" t="s">
        <v>131</v>
      </c>
      <c r="E25" s="135" t="s">
        <v>96</v>
      </c>
      <c r="F25" s="46" t="s">
        <v>289</v>
      </c>
      <c r="G25" s="47">
        <v>18</v>
      </c>
      <c r="H25" s="48">
        <v>179</v>
      </c>
      <c r="I25" s="48">
        <v>40.299999999999997</v>
      </c>
      <c r="J25" s="48">
        <v>4</v>
      </c>
      <c r="K25" s="48">
        <v>0</v>
      </c>
      <c r="L25" s="49">
        <v>0.24930555555555556</v>
      </c>
      <c r="M25" s="44">
        <v>18.399999999999999</v>
      </c>
      <c r="N25" s="48">
        <v>62.7</v>
      </c>
      <c r="O25" s="48">
        <v>4</v>
      </c>
      <c r="P25" s="39">
        <f t="shared" si="1"/>
        <v>7.7777777777777777</v>
      </c>
    </row>
    <row r="26" spans="1:16" ht="15.75" thickBot="1" x14ac:dyDescent="0.3">
      <c r="A26" s="11">
        <v>23</v>
      </c>
      <c r="B26" s="209" t="s">
        <v>290</v>
      </c>
      <c r="C26" s="206" t="s">
        <v>291</v>
      </c>
      <c r="D26" s="206" t="s">
        <v>292</v>
      </c>
      <c r="E26" s="137" t="s">
        <v>293</v>
      </c>
      <c r="F26" s="46" t="s">
        <v>289</v>
      </c>
      <c r="G26" s="47">
        <v>18</v>
      </c>
      <c r="H26" s="48">
        <v>186.5</v>
      </c>
      <c r="I26" s="48">
        <v>37.799999999999997</v>
      </c>
      <c r="J26" s="48">
        <v>0</v>
      </c>
      <c r="K26" s="48">
        <v>0</v>
      </c>
      <c r="L26" s="49">
        <v>0.26874999999999999</v>
      </c>
      <c r="M26" s="44">
        <v>29.6</v>
      </c>
      <c r="N26" s="48">
        <v>67.400000000000006</v>
      </c>
      <c r="O26" s="48">
        <v>5</v>
      </c>
      <c r="P26" s="39">
        <f t="shared" si="1"/>
        <v>9.7222222222222214</v>
      </c>
    </row>
    <row r="27" spans="1:16" ht="15.75" thickBot="1" x14ac:dyDescent="0.3">
      <c r="A27" s="11">
        <v>24</v>
      </c>
      <c r="B27" s="203" t="s">
        <v>139</v>
      </c>
      <c r="C27" s="203" t="s">
        <v>140</v>
      </c>
      <c r="D27" s="203" t="s">
        <v>141</v>
      </c>
      <c r="E27" s="137" t="s">
        <v>50</v>
      </c>
      <c r="F27" s="46" t="s">
        <v>280</v>
      </c>
      <c r="G27" s="47">
        <v>25</v>
      </c>
      <c r="H27" s="48">
        <v>195</v>
      </c>
      <c r="I27" s="48">
        <v>35</v>
      </c>
      <c r="J27" s="48">
        <v>4</v>
      </c>
      <c r="K27" s="48">
        <v>0</v>
      </c>
      <c r="L27" s="49">
        <v>0.25763888888888892</v>
      </c>
      <c r="M27" s="44">
        <v>23.2</v>
      </c>
      <c r="N27" s="48">
        <f>+M27+J27+I27</f>
        <v>62.2</v>
      </c>
      <c r="O27" s="48">
        <v>8</v>
      </c>
      <c r="P27" s="39">
        <f t="shared" si="1"/>
        <v>11.2</v>
      </c>
    </row>
    <row r="28" spans="1:16" ht="15.75" thickBot="1" x14ac:dyDescent="0.3">
      <c r="A28" s="11">
        <v>25</v>
      </c>
      <c r="B28" s="203" t="s">
        <v>110</v>
      </c>
      <c r="C28" s="203" t="s">
        <v>64</v>
      </c>
      <c r="D28" s="203" t="s">
        <v>65</v>
      </c>
      <c r="E28" s="137" t="s">
        <v>50</v>
      </c>
      <c r="F28" s="46" t="s">
        <v>106</v>
      </c>
      <c r="G28" s="47">
        <v>18</v>
      </c>
      <c r="H28" s="48">
        <v>195.5</v>
      </c>
      <c r="I28" s="48">
        <v>34.799999999999997</v>
      </c>
      <c r="J28" s="48">
        <v>8</v>
      </c>
      <c r="K28" s="48">
        <v>0</v>
      </c>
      <c r="L28" s="49">
        <v>0.23263888888888887</v>
      </c>
      <c r="M28" s="44">
        <v>8.8000000000000007</v>
      </c>
      <c r="N28" s="48">
        <v>51.6</v>
      </c>
      <c r="O28" s="48">
        <v>7</v>
      </c>
      <c r="P28" s="39">
        <f t="shared" si="1"/>
        <v>13.611111111111111</v>
      </c>
    </row>
    <row r="29" spans="1:16" ht="15.75" thickBot="1" x14ac:dyDescent="0.3">
      <c r="A29" s="11">
        <v>26</v>
      </c>
      <c r="B29" s="209"/>
      <c r="C29" s="206"/>
      <c r="D29" s="206"/>
      <c r="E29" s="137"/>
      <c r="F29" s="46"/>
      <c r="G29" s="47"/>
      <c r="H29" s="48"/>
      <c r="I29" s="48"/>
      <c r="J29" s="48"/>
      <c r="K29" s="48"/>
      <c r="L29" s="49"/>
      <c r="M29" s="44"/>
      <c r="N29" s="48"/>
      <c r="O29" s="48"/>
      <c r="P29" s="39" t="e">
        <f t="shared" si="1"/>
        <v>#DIV/0!</v>
      </c>
    </row>
    <row r="30" spans="1:16" ht="15.75" thickBot="1" x14ac:dyDescent="0.3">
      <c r="A30" s="11">
        <v>27</v>
      </c>
      <c r="B30" s="209"/>
      <c r="C30" s="206"/>
      <c r="D30" s="206"/>
      <c r="E30" s="137"/>
      <c r="F30" s="46"/>
      <c r="G30" s="47"/>
      <c r="H30" s="48"/>
      <c r="I30" s="48"/>
      <c r="J30" s="48"/>
      <c r="K30" s="48"/>
      <c r="L30" s="49"/>
      <c r="M30" s="44"/>
      <c r="N30" s="48"/>
      <c r="O30" s="48"/>
      <c r="P30" s="39" t="e">
        <f t="shared" si="1"/>
        <v>#DIV/0!</v>
      </c>
    </row>
    <row r="31" spans="1:16" x14ac:dyDescent="0.25">
      <c r="A31" s="11">
        <v>28</v>
      </c>
      <c r="B31" s="209"/>
      <c r="C31" s="206"/>
      <c r="D31" s="206"/>
      <c r="E31" s="137"/>
      <c r="F31" s="46"/>
      <c r="G31" s="47"/>
      <c r="H31" s="48"/>
      <c r="I31" s="48"/>
      <c r="J31" s="48"/>
      <c r="K31" s="48"/>
      <c r="L31" s="49"/>
      <c r="M31" s="44"/>
      <c r="N31" s="48"/>
      <c r="O31" s="48"/>
      <c r="P31" s="39" t="e">
        <f t="shared" si="1"/>
        <v>#DIV/0!</v>
      </c>
    </row>
    <row r="33" spans="1:22" x14ac:dyDescent="0.25">
      <c r="A33" s="417"/>
      <c r="B33" s="203"/>
      <c r="C33" s="203"/>
      <c r="D33" s="203"/>
      <c r="E33" s="203"/>
      <c r="F33" s="203"/>
      <c r="G33" s="418"/>
      <c r="H33" s="203"/>
      <c r="I33" s="203"/>
      <c r="J33" s="203"/>
      <c r="K33" s="418"/>
      <c r="L33" s="203"/>
      <c r="M33" s="203"/>
      <c r="N33" s="203"/>
      <c r="O33" s="418"/>
      <c r="P33" s="203"/>
      <c r="Q33" s="203"/>
      <c r="R33" s="418"/>
      <c r="S33" s="203"/>
      <c r="T33" s="203"/>
      <c r="U33" s="203"/>
      <c r="V33" s="419">
        <v>51.6</v>
      </c>
    </row>
  </sheetData>
  <mergeCells count="2">
    <mergeCell ref="A1:E2"/>
    <mergeCell ref="F1:P2"/>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sqref="A1:P17"/>
    </sheetView>
  </sheetViews>
  <sheetFormatPr defaultRowHeight="15" x14ac:dyDescent="0.25"/>
  <cols>
    <col min="2" max="2" width="16.42578125" customWidth="1"/>
    <col min="3" max="3" width="19.5703125" bestFit="1" customWidth="1"/>
    <col min="4" max="4" width="23" bestFit="1" customWidth="1"/>
    <col min="5" max="5" width="17.85546875" bestFit="1" customWidth="1"/>
  </cols>
  <sheetData>
    <row r="1" spans="1:16" x14ac:dyDescent="0.25">
      <c r="A1" s="495" t="s">
        <v>16</v>
      </c>
      <c r="B1" s="496"/>
      <c r="C1" s="496"/>
      <c r="D1" s="496"/>
      <c r="E1" s="497"/>
      <c r="F1" s="501" t="s">
        <v>275</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A4" s="11">
        <v>1</v>
      </c>
      <c r="B4" s="12"/>
      <c r="C4" s="13" t="s">
        <v>32</v>
      </c>
      <c r="D4" s="13" t="s">
        <v>273</v>
      </c>
      <c r="E4" s="14" t="s">
        <v>138</v>
      </c>
      <c r="F4" s="15">
        <v>3</v>
      </c>
      <c r="G4" s="17">
        <v>17</v>
      </c>
      <c r="H4" s="16">
        <v>160.5</v>
      </c>
      <c r="I4" s="16">
        <v>46.5</v>
      </c>
      <c r="J4" s="16">
        <v>0</v>
      </c>
      <c r="K4" s="16">
        <v>0</v>
      </c>
      <c r="L4" s="18">
        <v>0.19236111111111112</v>
      </c>
      <c r="M4" s="13">
        <v>8.8000000000000007</v>
      </c>
      <c r="N4" s="16">
        <v>55.3</v>
      </c>
      <c r="O4" s="16">
        <v>6</v>
      </c>
      <c r="P4" s="39">
        <f t="shared" ref="P4:P5" si="0">+O4*$A$3/G4</f>
        <v>12.352941176470589</v>
      </c>
    </row>
    <row r="5" spans="1:16" ht="15.75" thickBot="1" x14ac:dyDescent="0.3">
      <c r="A5" s="11">
        <v>2</v>
      </c>
      <c r="B5" s="12"/>
      <c r="C5" s="13" t="s">
        <v>117</v>
      </c>
      <c r="D5" s="13" t="s">
        <v>122</v>
      </c>
      <c r="E5" s="14" t="s">
        <v>274</v>
      </c>
      <c r="F5" s="15">
        <v>4</v>
      </c>
      <c r="G5" s="17">
        <v>14</v>
      </c>
      <c r="H5" s="16">
        <v>187.2</v>
      </c>
      <c r="I5" s="16">
        <v>37.6</v>
      </c>
      <c r="J5" s="16">
        <v>4</v>
      </c>
      <c r="K5" s="16">
        <v>60</v>
      </c>
      <c r="L5" s="18">
        <v>0.23472222222222219</v>
      </c>
      <c r="M5" s="13">
        <v>33.200000000000003</v>
      </c>
      <c r="N5" s="16">
        <v>134.80000000000001</v>
      </c>
      <c r="O5" s="16">
        <v>10</v>
      </c>
      <c r="P5" s="39">
        <f t="shared" si="0"/>
        <v>25</v>
      </c>
    </row>
    <row r="6" spans="1:16" ht="15.75" thickBot="1" x14ac:dyDescent="0.3">
      <c r="A6" s="11">
        <v>3</v>
      </c>
      <c r="B6" s="12"/>
      <c r="C6" s="13"/>
      <c r="D6" s="13"/>
      <c r="E6" s="14"/>
      <c r="F6" s="15"/>
      <c r="G6" s="17"/>
      <c r="H6" s="16"/>
      <c r="I6" s="16"/>
      <c r="J6" s="16"/>
      <c r="K6" s="16"/>
      <c r="L6" s="18"/>
      <c r="M6" s="13"/>
      <c r="N6" s="16"/>
      <c r="O6" s="16"/>
      <c r="P6" s="39"/>
    </row>
    <row r="7" spans="1:16" ht="15.75" thickBot="1" x14ac:dyDescent="0.3">
      <c r="A7" s="11">
        <v>4</v>
      </c>
      <c r="B7" s="43"/>
      <c r="C7" s="44"/>
      <c r="D7" s="44"/>
      <c r="E7" s="45"/>
      <c r="F7" s="46"/>
      <c r="G7" s="47"/>
      <c r="H7" s="48"/>
      <c r="I7" s="48"/>
      <c r="J7" s="48"/>
      <c r="K7" s="48"/>
      <c r="L7" s="49"/>
      <c r="M7" s="127"/>
      <c r="N7" s="48"/>
      <c r="O7" s="48"/>
      <c r="P7" s="39"/>
    </row>
    <row r="8" spans="1:16" ht="15.75" thickBot="1" x14ac:dyDescent="0.3">
      <c r="A8" s="11">
        <v>5</v>
      </c>
      <c r="B8" s="43"/>
      <c r="C8" s="44"/>
      <c r="D8" s="44"/>
      <c r="E8" s="45"/>
      <c r="F8" s="46"/>
      <c r="G8" s="47"/>
      <c r="H8" s="48"/>
      <c r="I8" s="48"/>
      <c r="J8" s="48"/>
      <c r="K8" s="48"/>
      <c r="L8" s="49"/>
      <c r="M8" s="44"/>
      <c r="N8" s="48"/>
      <c r="O8" s="48"/>
      <c r="P8" s="39"/>
    </row>
    <row r="9" spans="1:16" ht="15.75" thickBot="1" x14ac:dyDescent="0.3">
      <c r="A9" s="11">
        <v>6</v>
      </c>
      <c r="B9" s="43"/>
      <c r="C9" s="44"/>
      <c r="D9" s="44"/>
      <c r="E9" s="45"/>
      <c r="F9" s="46"/>
      <c r="G9" s="47"/>
      <c r="H9" s="48"/>
      <c r="I9" s="48"/>
      <c r="J9" s="48"/>
      <c r="K9" s="48"/>
      <c r="L9" s="49"/>
      <c r="M9" s="44"/>
      <c r="N9" s="48"/>
      <c r="O9" s="48"/>
      <c r="P9" s="39"/>
    </row>
    <row r="10" spans="1:16" ht="15.75" thickBot="1" x14ac:dyDescent="0.3">
      <c r="A10" s="11">
        <v>7</v>
      </c>
      <c r="B10" s="43"/>
      <c r="C10" s="44"/>
      <c r="D10" s="44"/>
      <c r="E10" s="45"/>
      <c r="F10" s="46"/>
      <c r="G10" s="47"/>
      <c r="H10" s="48"/>
      <c r="I10" s="48"/>
      <c r="J10" s="48"/>
      <c r="K10" s="48"/>
      <c r="L10" s="49"/>
      <c r="M10" s="44"/>
      <c r="N10" s="48"/>
      <c r="O10" s="48"/>
      <c r="P10" s="39"/>
    </row>
    <row r="11" spans="1:16" ht="15.75" thickBot="1" x14ac:dyDescent="0.3">
      <c r="A11" s="11">
        <v>8</v>
      </c>
      <c r="B11" s="43"/>
      <c r="C11" s="44"/>
      <c r="D11" s="44"/>
      <c r="E11" s="45"/>
      <c r="F11" s="46"/>
      <c r="G11" s="47"/>
      <c r="H11" s="48"/>
      <c r="I11" s="48"/>
      <c r="J11" s="48"/>
      <c r="K11" s="48"/>
      <c r="L11" s="44"/>
      <c r="M11" s="44"/>
      <c r="N11" s="48"/>
      <c r="O11" s="48"/>
      <c r="P11" s="39"/>
    </row>
    <row r="12" spans="1:16" ht="15.75" thickBot="1" x14ac:dyDescent="0.3">
      <c r="A12" s="11">
        <v>9</v>
      </c>
      <c r="B12" s="53"/>
      <c r="C12" s="54"/>
      <c r="D12" s="54"/>
      <c r="E12" s="55"/>
      <c r="F12" s="46"/>
      <c r="G12" s="47"/>
      <c r="H12" s="48"/>
      <c r="I12" s="48"/>
      <c r="J12" s="48"/>
      <c r="K12" s="48"/>
      <c r="L12" s="44"/>
      <c r="M12" s="44"/>
      <c r="N12" s="48"/>
      <c r="O12" s="48"/>
      <c r="P12" s="39"/>
    </row>
    <row r="13" spans="1:16" ht="15.75" thickBot="1" x14ac:dyDescent="0.3">
      <c r="A13" s="11">
        <v>10</v>
      </c>
      <c r="B13" s="53"/>
      <c r="C13" s="54"/>
      <c r="D13" s="54"/>
      <c r="E13" s="55"/>
      <c r="F13" s="46"/>
      <c r="G13" s="47"/>
      <c r="H13" s="48"/>
      <c r="I13" s="48"/>
      <c r="J13" s="48"/>
      <c r="K13" s="48"/>
      <c r="L13" s="44"/>
      <c r="M13" s="44"/>
      <c r="N13" s="48"/>
      <c r="O13" s="48"/>
      <c r="P13" s="39"/>
    </row>
    <row r="14" spans="1:16" ht="15.75" thickBot="1" x14ac:dyDescent="0.3">
      <c r="A14" s="11">
        <v>11</v>
      </c>
      <c r="B14" s="53"/>
      <c r="C14" s="54"/>
      <c r="D14" s="54"/>
      <c r="E14" s="55"/>
      <c r="F14" s="46"/>
      <c r="G14" s="47"/>
      <c r="H14" s="48"/>
      <c r="I14" s="48"/>
      <c r="J14" s="48"/>
      <c r="K14" s="48"/>
      <c r="L14" s="44"/>
      <c r="M14" s="44"/>
      <c r="N14" s="48"/>
      <c r="O14" s="48"/>
      <c r="P14" s="39"/>
    </row>
    <row r="15" spans="1:16" ht="15.75" thickBot="1" x14ac:dyDescent="0.3">
      <c r="A15" s="11">
        <v>12</v>
      </c>
      <c r="B15" s="53"/>
      <c r="C15" s="54"/>
      <c r="D15" s="54"/>
      <c r="E15" s="55"/>
      <c r="F15" s="46"/>
      <c r="G15" s="47"/>
      <c r="H15" s="48"/>
      <c r="I15" s="48"/>
      <c r="J15" s="48"/>
      <c r="K15" s="48"/>
      <c r="L15" s="44"/>
      <c r="M15" s="44"/>
      <c r="N15" s="48"/>
      <c r="O15" s="48"/>
      <c r="P15" s="39"/>
    </row>
    <row r="16" spans="1:16" ht="15.75" thickBot="1" x14ac:dyDescent="0.3">
      <c r="A16" s="11">
        <v>13</v>
      </c>
      <c r="B16" s="53"/>
      <c r="C16" s="54"/>
      <c r="D16" s="54"/>
      <c r="E16" s="55"/>
      <c r="F16" s="46"/>
      <c r="G16" s="47"/>
      <c r="H16" s="48"/>
      <c r="I16" s="48"/>
      <c r="J16" s="48"/>
      <c r="K16" s="48"/>
      <c r="L16" s="44"/>
      <c r="M16" s="44"/>
      <c r="N16" s="48"/>
      <c r="O16" s="48"/>
      <c r="P16" s="39"/>
    </row>
    <row r="17" spans="1:16" x14ac:dyDescent="0.25">
      <c r="A17" s="11">
        <v>14</v>
      </c>
      <c r="B17" s="53"/>
      <c r="C17" s="54"/>
      <c r="D17" s="54"/>
      <c r="E17" s="55"/>
      <c r="F17" s="46"/>
      <c r="G17" s="47"/>
      <c r="H17" s="48"/>
      <c r="I17" s="48"/>
      <c r="J17" s="48"/>
      <c r="K17" s="48"/>
      <c r="L17" s="44"/>
      <c r="M17" s="44"/>
      <c r="N17" s="48"/>
      <c r="O17" s="48"/>
      <c r="P17" s="39"/>
    </row>
  </sheetData>
  <mergeCells count="2">
    <mergeCell ref="A1:E2"/>
    <mergeCell ref="F1:P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P17"/>
    </sheetView>
  </sheetViews>
  <sheetFormatPr defaultRowHeight="15" x14ac:dyDescent="0.25"/>
  <cols>
    <col min="2" max="2" width="15" customWidth="1"/>
    <col min="3" max="3" width="19.5703125" bestFit="1" customWidth="1"/>
    <col min="4" max="4" width="23" bestFit="1" customWidth="1"/>
    <col min="5" max="5" width="17.85546875" bestFit="1" customWidth="1"/>
  </cols>
  <sheetData>
    <row r="1" spans="1:16" x14ac:dyDescent="0.25">
      <c r="A1" s="495" t="s">
        <v>16</v>
      </c>
      <c r="B1" s="496"/>
      <c r="C1" s="496"/>
      <c r="D1" s="496"/>
      <c r="E1" s="497"/>
      <c r="F1" s="501" t="s">
        <v>146</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A4" s="11">
        <v>1</v>
      </c>
      <c r="B4" s="12"/>
      <c r="C4" s="13" t="s">
        <v>51</v>
      </c>
      <c r="D4" s="13" t="s">
        <v>52</v>
      </c>
      <c r="E4" s="14" t="s">
        <v>49</v>
      </c>
      <c r="F4" s="15" t="s">
        <v>87</v>
      </c>
      <c r="G4" s="17">
        <v>16</v>
      </c>
      <c r="H4" s="16">
        <v>178</v>
      </c>
      <c r="I4" s="16">
        <v>40.700000000000003</v>
      </c>
      <c r="J4" s="16">
        <v>0</v>
      </c>
      <c r="K4" s="16">
        <v>20</v>
      </c>
      <c r="L4" s="18">
        <v>0.21319444444444444</v>
      </c>
      <c r="M4" s="13">
        <v>0</v>
      </c>
      <c r="N4" s="16">
        <v>60.7</v>
      </c>
      <c r="O4" s="16">
        <v>8</v>
      </c>
      <c r="P4" s="39">
        <f t="shared" ref="P4:P36" si="0">+O4*$A$3/G4</f>
        <v>17.5</v>
      </c>
    </row>
    <row r="5" spans="1:16" ht="15.75" thickBot="1" x14ac:dyDescent="0.3">
      <c r="A5" s="11">
        <v>2</v>
      </c>
      <c r="B5" s="12"/>
      <c r="C5" s="13" t="s">
        <v>53</v>
      </c>
      <c r="D5" s="13" t="s">
        <v>54</v>
      </c>
      <c r="E5" s="14" t="s">
        <v>55</v>
      </c>
      <c r="F5" s="15" t="s">
        <v>88</v>
      </c>
      <c r="G5" s="17">
        <v>17</v>
      </c>
      <c r="H5" s="16">
        <v>193.5</v>
      </c>
      <c r="I5" s="16">
        <v>35.5</v>
      </c>
      <c r="J5" s="16">
        <v>10.8</v>
      </c>
      <c r="K5" s="16">
        <v>0</v>
      </c>
      <c r="L5" s="18">
        <v>0.23611111111111113</v>
      </c>
      <c r="M5" s="13">
        <v>0</v>
      </c>
      <c r="N5" s="16">
        <v>46.3</v>
      </c>
      <c r="O5" s="16">
        <v>6</v>
      </c>
      <c r="P5" s="39">
        <f t="shared" si="0"/>
        <v>12.352941176470589</v>
      </c>
    </row>
    <row r="6" spans="1:16" ht="15.75" thickBot="1" x14ac:dyDescent="0.3">
      <c r="A6" s="11">
        <v>3</v>
      </c>
      <c r="B6" s="12"/>
      <c r="C6" s="13" t="s">
        <v>56</v>
      </c>
      <c r="D6" s="13" t="s">
        <v>57</v>
      </c>
      <c r="E6" s="14" t="s">
        <v>55</v>
      </c>
      <c r="F6" s="15" t="s">
        <v>87</v>
      </c>
      <c r="G6" s="17">
        <v>16</v>
      </c>
      <c r="H6" s="16">
        <v>189</v>
      </c>
      <c r="I6" s="16">
        <v>37</v>
      </c>
      <c r="J6" s="16">
        <v>4</v>
      </c>
      <c r="K6" s="16">
        <v>0</v>
      </c>
      <c r="L6" s="18">
        <v>0.20416666666666669</v>
      </c>
      <c r="M6" s="13">
        <v>0</v>
      </c>
      <c r="N6" s="16">
        <v>41</v>
      </c>
      <c r="O6" s="16">
        <v>4</v>
      </c>
      <c r="P6" s="39">
        <f t="shared" si="0"/>
        <v>8.75</v>
      </c>
    </row>
    <row r="7" spans="1:16" ht="15.75" thickBot="1" x14ac:dyDescent="0.3">
      <c r="A7" s="11">
        <v>4</v>
      </c>
      <c r="B7" s="43"/>
      <c r="C7" s="44" t="s">
        <v>58</v>
      </c>
      <c r="D7" s="44" t="s">
        <v>59</v>
      </c>
      <c r="E7" s="45" t="s">
        <v>60</v>
      </c>
      <c r="F7" s="46" t="s">
        <v>87</v>
      </c>
      <c r="G7" s="47">
        <v>16</v>
      </c>
      <c r="H7" s="48">
        <v>174.5</v>
      </c>
      <c r="I7" s="48">
        <v>41.8</v>
      </c>
      <c r="J7" s="48">
        <v>10</v>
      </c>
      <c r="K7" s="48">
        <v>40</v>
      </c>
      <c r="L7" s="49">
        <v>0.23472222222222219</v>
      </c>
      <c r="M7" s="127">
        <v>0</v>
      </c>
      <c r="N7" s="48">
        <v>95.8</v>
      </c>
      <c r="O7" s="48">
        <v>9</v>
      </c>
      <c r="P7" s="39">
        <f t="shared" si="0"/>
        <v>19.6875</v>
      </c>
    </row>
    <row r="8" spans="1:16" ht="15.75" thickBot="1" x14ac:dyDescent="0.3">
      <c r="A8" s="11">
        <v>5</v>
      </c>
      <c r="B8" s="43"/>
      <c r="C8" s="44" t="s">
        <v>61</v>
      </c>
      <c r="D8" s="44" t="s">
        <v>62</v>
      </c>
      <c r="E8" s="45" t="s">
        <v>63</v>
      </c>
      <c r="F8" s="46" t="s">
        <v>85</v>
      </c>
      <c r="G8" s="47">
        <v>16</v>
      </c>
      <c r="H8" s="48">
        <v>184.5</v>
      </c>
      <c r="I8" s="48">
        <v>38.5</v>
      </c>
      <c r="J8" s="48">
        <v>9.1999999999999993</v>
      </c>
      <c r="K8" s="48">
        <v>20</v>
      </c>
      <c r="L8" s="49">
        <v>0.23333333333333331</v>
      </c>
      <c r="M8" s="44">
        <v>0</v>
      </c>
      <c r="N8" s="48">
        <v>71.7</v>
      </c>
      <c r="O8" s="48">
        <v>5</v>
      </c>
      <c r="P8" s="39">
        <f t="shared" si="0"/>
        <v>10.9375</v>
      </c>
    </row>
    <row r="9" spans="1:16" ht="15.75" thickBot="1" x14ac:dyDescent="0.3">
      <c r="A9" s="11">
        <v>6</v>
      </c>
      <c r="B9" s="43"/>
      <c r="C9" s="44" t="s">
        <v>64</v>
      </c>
      <c r="D9" s="44" t="s">
        <v>65</v>
      </c>
      <c r="E9" s="45" t="s">
        <v>37</v>
      </c>
      <c r="F9" s="46" t="s">
        <v>85</v>
      </c>
      <c r="G9" s="47">
        <v>16</v>
      </c>
      <c r="H9" s="48">
        <v>200.5</v>
      </c>
      <c r="I9" s="48">
        <v>33.200000000000003</v>
      </c>
      <c r="J9" s="48">
        <v>8</v>
      </c>
      <c r="K9" s="48">
        <v>0</v>
      </c>
      <c r="L9" s="49">
        <v>0.20694444444444446</v>
      </c>
      <c r="M9" s="44">
        <v>0</v>
      </c>
      <c r="N9" s="48">
        <v>41.02</v>
      </c>
      <c r="O9" s="48">
        <v>2</v>
      </c>
      <c r="P9" s="39">
        <f t="shared" si="0"/>
        <v>4.375</v>
      </c>
    </row>
    <row r="10" spans="1:16" ht="15.75" thickBot="1" x14ac:dyDescent="0.3">
      <c r="A10" s="11">
        <v>7</v>
      </c>
      <c r="B10" s="43"/>
      <c r="C10" s="44" t="s">
        <v>68</v>
      </c>
      <c r="D10" s="44" t="s">
        <v>69</v>
      </c>
      <c r="E10" s="45" t="s">
        <v>70</v>
      </c>
      <c r="F10" s="46" t="s">
        <v>86</v>
      </c>
      <c r="G10" s="47">
        <v>16</v>
      </c>
      <c r="H10" s="48">
        <v>193.5</v>
      </c>
      <c r="I10" s="48">
        <v>35.5</v>
      </c>
      <c r="J10" s="48">
        <v>2.4</v>
      </c>
      <c r="K10" s="48">
        <v>20</v>
      </c>
      <c r="L10" s="49">
        <v>0.22152777777777777</v>
      </c>
      <c r="M10" s="44">
        <v>0</v>
      </c>
      <c r="N10" s="48">
        <v>57.9</v>
      </c>
      <c r="O10" s="48">
        <v>6</v>
      </c>
      <c r="P10" s="39">
        <f t="shared" si="0"/>
        <v>13.125</v>
      </c>
    </row>
    <row r="11" spans="1:16" ht="15.75" thickBot="1" x14ac:dyDescent="0.3">
      <c r="A11" s="11">
        <v>8</v>
      </c>
      <c r="B11" s="43"/>
      <c r="C11" s="44"/>
      <c r="D11" s="44"/>
      <c r="E11" s="45"/>
      <c r="F11" s="46"/>
      <c r="G11" s="47"/>
      <c r="H11" s="48"/>
      <c r="I11" s="48"/>
      <c r="J11" s="48"/>
      <c r="K11" s="48"/>
      <c r="L11" s="44"/>
      <c r="M11" s="44"/>
      <c r="N11" s="48"/>
      <c r="O11" s="48"/>
      <c r="P11" s="39" t="e">
        <f t="shared" si="0"/>
        <v>#DIV/0!</v>
      </c>
    </row>
    <row r="12" spans="1:16" ht="15.75" thickBot="1" x14ac:dyDescent="0.3">
      <c r="A12" s="11">
        <v>9</v>
      </c>
      <c r="B12" s="53"/>
      <c r="C12" s="54"/>
      <c r="D12" s="54"/>
      <c r="E12" s="55"/>
      <c r="F12" s="46"/>
      <c r="G12" s="47"/>
      <c r="H12" s="48"/>
      <c r="I12" s="48"/>
      <c r="J12" s="48"/>
      <c r="K12" s="48"/>
      <c r="L12" s="44"/>
      <c r="M12" s="44"/>
      <c r="N12" s="48"/>
      <c r="O12" s="48"/>
      <c r="P12" s="39" t="e">
        <f t="shared" si="0"/>
        <v>#DIV/0!</v>
      </c>
    </row>
    <row r="13" spans="1:16" ht="15.75" thickBot="1" x14ac:dyDescent="0.3">
      <c r="A13" s="11">
        <v>10</v>
      </c>
      <c r="B13" s="53"/>
      <c r="C13" s="54"/>
      <c r="D13" s="54"/>
      <c r="E13" s="55"/>
      <c r="F13" s="46"/>
      <c r="G13" s="47"/>
      <c r="H13" s="48"/>
      <c r="I13" s="48"/>
      <c r="J13" s="48"/>
      <c r="K13" s="48"/>
      <c r="L13" s="44"/>
      <c r="M13" s="44"/>
      <c r="N13" s="48"/>
      <c r="O13" s="48"/>
      <c r="P13" s="39" t="e">
        <f t="shared" si="0"/>
        <v>#DIV/0!</v>
      </c>
    </row>
    <row r="14" spans="1:16" ht="15.75" thickBot="1" x14ac:dyDescent="0.3">
      <c r="A14" s="11">
        <v>11</v>
      </c>
      <c r="B14" s="53"/>
      <c r="C14" s="54"/>
      <c r="D14" s="54"/>
      <c r="E14" s="55"/>
      <c r="F14" s="46"/>
      <c r="G14" s="47"/>
      <c r="H14" s="48"/>
      <c r="I14" s="48"/>
      <c r="J14" s="48"/>
      <c r="K14" s="48"/>
      <c r="L14" s="44"/>
      <c r="M14" s="44"/>
      <c r="N14" s="48"/>
      <c r="O14" s="48"/>
      <c r="P14" s="39" t="e">
        <f t="shared" si="0"/>
        <v>#DIV/0!</v>
      </c>
    </row>
    <row r="15" spans="1:16" ht="15.75" thickBot="1" x14ac:dyDescent="0.3">
      <c r="A15" s="11">
        <v>12</v>
      </c>
      <c r="B15" s="53"/>
      <c r="C15" s="54"/>
      <c r="D15" s="54"/>
      <c r="E15" s="55"/>
      <c r="F15" s="46"/>
      <c r="G15" s="47"/>
      <c r="H15" s="48"/>
      <c r="I15" s="48"/>
      <c r="J15" s="48"/>
      <c r="K15" s="48"/>
      <c r="L15" s="44"/>
      <c r="M15" s="44"/>
      <c r="N15" s="48"/>
      <c r="O15" s="48"/>
      <c r="P15" s="39" t="e">
        <f t="shared" si="0"/>
        <v>#DIV/0!</v>
      </c>
    </row>
    <row r="16" spans="1:16" ht="15.75" thickBot="1" x14ac:dyDescent="0.3">
      <c r="A16" s="11">
        <v>13</v>
      </c>
      <c r="B16" s="53"/>
      <c r="C16" s="54"/>
      <c r="D16" s="54"/>
      <c r="E16" s="55"/>
      <c r="F16" s="46"/>
      <c r="G16" s="47"/>
      <c r="H16" s="48"/>
      <c r="I16" s="48"/>
      <c r="J16" s="48"/>
      <c r="K16" s="48"/>
      <c r="L16" s="44"/>
      <c r="M16" s="44"/>
      <c r="N16" s="48"/>
      <c r="O16" s="48"/>
      <c r="P16" s="39" t="e">
        <f t="shared" si="0"/>
        <v>#DIV/0!</v>
      </c>
    </row>
    <row r="17" spans="1:16" ht="15.75" thickBot="1" x14ac:dyDescent="0.3">
      <c r="A17" s="11">
        <v>14</v>
      </c>
      <c r="B17" s="53"/>
      <c r="C17" s="54"/>
      <c r="D17" s="54"/>
      <c r="E17" s="55"/>
      <c r="F17" s="46"/>
      <c r="G17" s="47"/>
      <c r="H17" s="48"/>
      <c r="I17" s="48"/>
      <c r="J17" s="48"/>
      <c r="K17" s="48"/>
      <c r="L17" s="44"/>
      <c r="M17" s="44"/>
      <c r="N17" s="48"/>
      <c r="O17" s="48"/>
      <c r="P17" s="39" t="e">
        <f t="shared" si="0"/>
        <v>#DIV/0!</v>
      </c>
    </row>
    <row r="18" spans="1:16" ht="15.75" thickBot="1" x14ac:dyDescent="0.3">
      <c r="A18" s="11">
        <v>15</v>
      </c>
      <c r="B18" s="19"/>
      <c r="C18" s="20"/>
      <c r="D18" s="20"/>
      <c r="E18" s="21"/>
      <c r="F18" s="15"/>
      <c r="G18" s="17"/>
      <c r="H18" s="16"/>
      <c r="I18" s="16"/>
      <c r="J18" s="16"/>
      <c r="K18" s="16"/>
      <c r="L18" s="13"/>
      <c r="M18" s="13"/>
      <c r="N18" s="16"/>
      <c r="O18" s="16"/>
      <c r="P18" s="39" t="e">
        <f t="shared" si="0"/>
        <v>#DIV/0!</v>
      </c>
    </row>
    <row r="19" spans="1:16" ht="15.75" thickBot="1" x14ac:dyDescent="0.3">
      <c r="A19" s="11">
        <v>16</v>
      </c>
      <c r="B19" s="19"/>
      <c r="C19" s="20"/>
      <c r="D19" s="20"/>
      <c r="E19" s="21"/>
      <c r="F19" s="15"/>
      <c r="G19" s="17"/>
      <c r="H19" s="16"/>
      <c r="I19" s="16"/>
      <c r="J19" s="16"/>
      <c r="K19" s="16"/>
      <c r="L19" s="13"/>
      <c r="M19" s="13"/>
      <c r="N19" s="16"/>
      <c r="O19" s="16"/>
      <c r="P19" s="39" t="e">
        <f t="shared" si="0"/>
        <v>#DIV/0!</v>
      </c>
    </row>
    <row r="20" spans="1:16" ht="15.75" thickBot="1" x14ac:dyDescent="0.3">
      <c r="A20" s="11">
        <v>17</v>
      </c>
      <c r="B20" s="19"/>
      <c r="C20" s="20"/>
      <c r="D20" s="20"/>
      <c r="E20" s="21"/>
      <c r="F20" s="15"/>
      <c r="G20" s="17"/>
      <c r="H20" s="16"/>
      <c r="I20" s="16"/>
      <c r="J20" s="16"/>
      <c r="K20" s="16"/>
      <c r="L20" s="13"/>
      <c r="M20" s="13"/>
      <c r="N20" s="16"/>
      <c r="O20" s="16"/>
      <c r="P20" s="39" t="e">
        <f t="shared" si="0"/>
        <v>#DIV/0!</v>
      </c>
    </row>
    <row r="21" spans="1:16" ht="15.75" thickBot="1" x14ac:dyDescent="0.3">
      <c r="A21" s="11">
        <v>18</v>
      </c>
      <c r="B21" s="19"/>
      <c r="C21" s="20"/>
      <c r="D21" s="20"/>
      <c r="E21" s="21"/>
      <c r="F21" s="15"/>
      <c r="G21" s="17"/>
      <c r="H21" s="16"/>
      <c r="I21" s="16"/>
      <c r="J21" s="16"/>
      <c r="K21" s="16"/>
      <c r="L21" s="13"/>
      <c r="M21" s="13"/>
      <c r="N21" s="16"/>
      <c r="O21" s="16"/>
      <c r="P21" s="39" t="e">
        <f t="shared" si="0"/>
        <v>#DIV/0!</v>
      </c>
    </row>
    <row r="22" spans="1:16" ht="15.75" thickBot="1" x14ac:dyDescent="0.3">
      <c r="A22" s="11">
        <v>19</v>
      </c>
      <c r="B22" s="12"/>
      <c r="C22" s="13"/>
      <c r="D22" s="13"/>
      <c r="E22" s="14"/>
      <c r="F22" s="15"/>
      <c r="G22" s="17"/>
      <c r="H22" s="16"/>
      <c r="I22" s="16"/>
      <c r="J22" s="16"/>
      <c r="K22" s="16"/>
      <c r="L22" s="18"/>
      <c r="M22" s="18"/>
      <c r="N22" s="16"/>
      <c r="O22" s="16"/>
      <c r="P22" s="39" t="e">
        <f t="shared" si="0"/>
        <v>#DIV/0!</v>
      </c>
    </row>
    <row r="23" spans="1:16" ht="15.75" thickBot="1" x14ac:dyDescent="0.3">
      <c r="A23" s="11">
        <v>20</v>
      </c>
      <c r="B23" s="19"/>
      <c r="C23" s="20"/>
      <c r="D23" s="20"/>
      <c r="E23" s="21"/>
      <c r="F23" s="15"/>
      <c r="G23" s="17"/>
      <c r="H23" s="16"/>
      <c r="I23" s="16"/>
      <c r="J23" s="16"/>
      <c r="K23" s="16"/>
      <c r="L23" s="13"/>
      <c r="M23" s="13"/>
      <c r="N23" s="16"/>
      <c r="O23" s="16"/>
      <c r="P23" s="39" t="e">
        <f t="shared" si="0"/>
        <v>#DIV/0!</v>
      </c>
    </row>
    <row r="24" spans="1:16" ht="15.75" thickBot="1" x14ac:dyDescent="0.3">
      <c r="A24" s="11">
        <v>21</v>
      </c>
      <c r="B24" s="19"/>
      <c r="C24" s="20"/>
      <c r="D24" s="20"/>
      <c r="E24" s="21"/>
      <c r="F24" s="15"/>
      <c r="G24" s="17"/>
      <c r="H24" s="16"/>
      <c r="I24" s="16"/>
      <c r="J24" s="16"/>
      <c r="K24" s="16"/>
      <c r="L24" s="18"/>
      <c r="M24" s="13"/>
      <c r="N24" s="16"/>
      <c r="O24" s="16"/>
      <c r="P24" s="39" t="e">
        <f t="shared" si="0"/>
        <v>#DIV/0!</v>
      </c>
    </row>
    <row r="25" spans="1:16" ht="15.75" thickBot="1" x14ac:dyDescent="0.3">
      <c r="A25" s="11">
        <v>22</v>
      </c>
      <c r="B25" s="19"/>
      <c r="C25" s="20"/>
      <c r="D25" s="20"/>
      <c r="E25" s="21"/>
      <c r="F25" s="15"/>
      <c r="G25" s="17"/>
      <c r="H25" s="16"/>
      <c r="I25" s="16"/>
      <c r="J25" s="16"/>
      <c r="K25" s="16"/>
      <c r="L25" s="13"/>
      <c r="M25" s="13"/>
      <c r="N25" s="16"/>
      <c r="O25" s="16"/>
      <c r="P25" s="39" t="e">
        <f t="shared" si="0"/>
        <v>#DIV/0!</v>
      </c>
    </row>
    <row r="26" spans="1:16" ht="15.75" thickBot="1" x14ac:dyDescent="0.3">
      <c r="A26" s="11">
        <v>23</v>
      </c>
      <c r="B26" s="19"/>
      <c r="C26" s="20"/>
      <c r="D26" s="20"/>
      <c r="E26" s="21"/>
      <c r="F26" s="15"/>
      <c r="G26" s="17"/>
      <c r="H26" s="16"/>
      <c r="I26" s="16"/>
      <c r="J26" s="16"/>
      <c r="K26" s="16"/>
      <c r="L26" s="13"/>
      <c r="M26" s="13"/>
      <c r="N26" s="16"/>
      <c r="O26" s="16"/>
      <c r="P26" s="39" t="e">
        <f t="shared" si="0"/>
        <v>#DIV/0!</v>
      </c>
    </row>
    <row r="27" spans="1:16" ht="15.75" thickBot="1" x14ac:dyDescent="0.3">
      <c r="A27" s="11">
        <v>24</v>
      </c>
      <c r="B27" s="19"/>
      <c r="C27" s="20"/>
      <c r="D27" s="20"/>
      <c r="E27" s="21"/>
      <c r="F27" s="15"/>
      <c r="G27" s="17"/>
      <c r="H27" s="16"/>
      <c r="I27" s="16"/>
      <c r="J27" s="16"/>
      <c r="K27" s="16"/>
      <c r="L27" s="13"/>
      <c r="M27" s="13"/>
      <c r="N27" s="16"/>
      <c r="O27" s="16"/>
      <c r="P27" s="39" t="e">
        <f t="shared" si="0"/>
        <v>#DIV/0!</v>
      </c>
    </row>
    <row r="28" spans="1:16" ht="15.75" thickBot="1" x14ac:dyDescent="0.3">
      <c r="A28" s="11">
        <v>25</v>
      </c>
      <c r="B28" s="19"/>
      <c r="C28" s="20"/>
      <c r="D28" s="20"/>
      <c r="E28" s="21"/>
      <c r="F28" s="15"/>
      <c r="G28" s="17"/>
      <c r="H28" s="16"/>
      <c r="I28" s="16"/>
      <c r="J28" s="16"/>
      <c r="K28" s="16"/>
      <c r="L28" s="13"/>
      <c r="M28" s="13"/>
      <c r="N28" s="16"/>
      <c r="O28" s="16"/>
      <c r="P28" s="39" t="e">
        <f t="shared" si="0"/>
        <v>#DIV/0!</v>
      </c>
    </row>
    <row r="29" spans="1:16" ht="15.75" thickBot="1" x14ac:dyDescent="0.3">
      <c r="A29" s="11">
        <v>26</v>
      </c>
      <c r="B29" s="19"/>
      <c r="C29" s="20"/>
      <c r="D29" s="20"/>
      <c r="E29" s="21"/>
      <c r="F29" s="15"/>
      <c r="G29" s="17"/>
      <c r="H29" s="16"/>
      <c r="I29" s="16"/>
      <c r="J29" s="16"/>
      <c r="K29" s="16"/>
      <c r="L29" s="13"/>
      <c r="M29" s="13"/>
      <c r="N29" s="16"/>
      <c r="O29" s="16"/>
      <c r="P29" s="39" t="e">
        <f t="shared" si="0"/>
        <v>#DIV/0!</v>
      </c>
    </row>
    <row r="30" spans="1:16" ht="15.75" thickBot="1" x14ac:dyDescent="0.3">
      <c r="A30" s="11">
        <v>27</v>
      </c>
      <c r="B30" s="19"/>
      <c r="C30" s="20"/>
      <c r="D30" s="20"/>
      <c r="E30" s="21"/>
      <c r="F30" s="15"/>
      <c r="G30" s="17"/>
      <c r="H30" s="16"/>
      <c r="I30" s="16"/>
      <c r="J30" s="16"/>
      <c r="K30" s="16"/>
      <c r="L30" s="13"/>
      <c r="M30" s="13"/>
      <c r="N30" s="16"/>
      <c r="O30" s="16"/>
      <c r="P30" s="39" t="e">
        <f t="shared" si="0"/>
        <v>#DIV/0!</v>
      </c>
    </row>
    <row r="31" spans="1:16" ht="15.75" thickBot="1" x14ac:dyDescent="0.3">
      <c r="A31" s="11">
        <v>28</v>
      </c>
      <c r="B31" s="19"/>
      <c r="C31" s="20"/>
      <c r="D31" s="20"/>
      <c r="E31" s="21"/>
      <c r="F31" s="15"/>
      <c r="G31" s="17"/>
      <c r="H31" s="16"/>
      <c r="I31" s="16"/>
      <c r="J31" s="16"/>
      <c r="K31" s="16"/>
      <c r="L31" s="13"/>
      <c r="M31" s="13"/>
      <c r="N31" s="16"/>
      <c r="O31" s="16"/>
      <c r="P31" s="39" t="e">
        <f t="shared" si="0"/>
        <v>#DIV/0!</v>
      </c>
    </row>
    <row r="32" spans="1:16" ht="15.75" thickBot="1" x14ac:dyDescent="0.3">
      <c r="A32" s="11">
        <v>29</v>
      </c>
      <c r="B32" s="19"/>
      <c r="C32" s="20"/>
      <c r="D32" s="20"/>
      <c r="E32" s="21"/>
      <c r="F32" s="15"/>
      <c r="G32" s="17"/>
      <c r="H32" s="16"/>
      <c r="I32" s="16"/>
      <c r="J32" s="16"/>
      <c r="K32" s="16"/>
      <c r="L32" s="13"/>
      <c r="M32" s="13"/>
      <c r="N32" s="16"/>
      <c r="O32" s="16"/>
      <c r="P32" s="39" t="e">
        <f t="shared" si="0"/>
        <v>#DIV/0!</v>
      </c>
    </row>
    <row r="33" spans="1:16" ht="15.75" thickBot="1" x14ac:dyDescent="0.3">
      <c r="A33" s="11">
        <v>30</v>
      </c>
      <c r="B33" s="19"/>
      <c r="C33" s="20"/>
      <c r="D33" s="20"/>
      <c r="E33" s="21"/>
      <c r="F33" s="15"/>
      <c r="G33" s="17"/>
      <c r="H33" s="16"/>
      <c r="I33" s="16"/>
      <c r="J33" s="16"/>
      <c r="K33" s="16"/>
      <c r="L33" s="13"/>
      <c r="M33" s="13"/>
      <c r="N33" s="16"/>
      <c r="O33" s="16"/>
      <c r="P33" s="39" t="e">
        <f t="shared" si="0"/>
        <v>#DIV/0!</v>
      </c>
    </row>
    <row r="34" spans="1:16" ht="15.75" thickBot="1" x14ac:dyDescent="0.3">
      <c r="A34" s="11">
        <v>31</v>
      </c>
      <c r="B34" s="19"/>
      <c r="C34" s="20"/>
      <c r="D34" s="20"/>
      <c r="E34" s="21"/>
      <c r="F34" s="15"/>
      <c r="G34" s="17"/>
      <c r="H34" s="16"/>
      <c r="I34" s="16"/>
      <c r="J34" s="16"/>
      <c r="K34" s="16"/>
      <c r="L34" s="13"/>
      <c r="M34" s="13"/>
      <c r="N34" s="16"/>
      <c r="O34" s="16"/>
      <c r="P34" s="39" t="e">
        <f t="shared" si="0"/>
        <v>#DIV/0!</v>
      </c>
    </row>
    <row r="35" spans="1:16" ht="15.75" thickBot="1" x14ac:dyDescent="0.3">
      <c r="A35" s="11">
        <v>32</v>
      </c>
      <c r="B35" s="19"/>
      <c r="C35" s="20"/>
      <c r="D35" s="20"/>
      <c r="E35" s="21"/>
      <c r="F35" s="15"/>
      <c r="G35" s="17"/>
      <c r="H35" s="16"/>
      <c r="I35" s="16"/>
      <c r="J35" s="16"/>
      <c r="K35" s="16"/>
      <c r="L35" s="13"/>
      <c r="M35" s="13"/>
      <c r="N35" s="16"/>
      <c r="O35" s="16"/>
      <c r="P35" s="39" t="e">
        <f t="shared" si="0"/>
        <v>#DIV/0!</v>
      </c>
    </row>
    <row r="36" spans="1:16" ht="15.75" thickBot="1" x14ac:dyDescent="0.3">
      <c r="A36" s="11">
        <v>33</v>
      </c>
      <c r="B36" s="23"/>
      <c r="C36" s="24"/>
      <c r="D36" s="24"/>
      <c r="E36" s="25"/>
      <c r="F36" s="26"/>
      <c r="G36" s="28"/>
      <c r="H36" s="27"/>
      <c r="I36" s="27"/>
      <c r="J36" s="27"/>
      <c r="K36" s="27"/>
      <c r="L36" s="24"/>
      <c r="M36" s="24"/>
      <c r="N36" s="27"/>
      <c r="O36" s="27"/>
      <c r="P36" s="39" t="e">
        <f t="shared" si="0"/>
        <v>#DIV/0!</v>
      </c>
    </row>
    <row r="37" spans="1:16" x14ac:dyDescent="0.25">
      <c r="F37" s="30"/>
      <c r="G37" s="30"/>
      <c r="H37" s="30"/>
      <c r="I37" s="30"/>
      <c r="J37" s="30"/>
      <c r="K37" s="30"/>
      <c r="N37" s="30"/>
      <c r="O37" s="30"/>
      <c r="P37" s="31"/>
    </row>
    <row r="38" spans="1:16" x14ac:dyDescent="0.25">
      <c r="B38" s="509" t="s">
        <v>17</v>
      </c>
      <c r="C38" s="509"/>
      <c r="D38" s="509"/>
      <c r="E38" s="509"/>
      <c r="F38" s="509"/>
      <c r="G38" s="509"/>
      <c r="H38" s="509"/>
      <c r="I38" s="509"/>
      <c r="J38" s="509"/>
      <c r="K38" s="509"/>
      <c r="L38" s="509"/>
      <c r="M38" s="509"/>
      <c r="N38" s="509"/>
      <c r="O38" s="509"/>
      <c r="P38" s="509"/>
    </row>
    <row r="39" spans="1:16" x14ac:dyDescent="0.25">
      <c r="B39" s="509"/>
      <c r="C39" s="509"/>
      <c r="D39" s="509"/>
      <c r="E39" s="509"/>
      <c r="F39" s="509"/>
      <c r="G39" s="509"/>
      <c r="H39" s="509"/>
      <c r="I39" s="509"/>
      <c r="J39" s="509"/>
      <c r="K39" s="509"/>
      <c r="L39" s="509"/>
      <c r="M39" s="509"/>
      <c r="N39" s="509"/>
      <c r="O39" s="509"/>
      <c r="P39" s="509"/>
    </row>
    <row r="40" spans="1:16" x14ac:dyDescent="0.25">
      <c r="B40" s="509"/>
      <c r="C40" s="509"/>
      <c r="D40" s="509"/>
      <c r="E40" s="509"/>
      <c r="F40" s="509"/>
      <c r="G40" s="509"/>
      <c r="H40" s="509"/>
      <c r="I40" s="509"/>
      <c r="J40" s="509"/>
      <c r="K40" s="509"/>
      <c r="L40" s="509"/>
      <c r="M40" s="509"/>
      <c r="N40" s="509"/>
      <c r="O40" s="509"/>
      <c r="P40" s="509"/>
    </row>
    <row r="41" spans="1:16" x14ac:dyDescent="0.25">
      <c r="B41" s="509"/>
      <c r="C41" s="509"/>
      <c r="D41" s="509"/>
      <c r="E41" s="509"/>
      <c r="F41" s="509"/>
      <c r="G41" s="509"/>
      <c r="H41" s="509"/>
      <c r="I41" s="509"/>
      <c r="J41" s="509"/>
      <c r="K41" s="509"/>
      <c r="L41" s="509"/>
      <c r="M41" s="509"/>
      <c r="N41" s="509"/>
      <c r="O41" s="509"/>
      <c r="P41" s="509"/>
    </row>
    <row r="42" spans="1:16" x14ac:dyDescent="0.25">
      <c r="B42" s="509"/>
      <c r="C42" s="509"/>
      <c r="D42" s="509"/>
      <c r="E42" s="509"/>
      <c r="F42" s="509"/>
      <c r="G42" s="509"/>
      <c r="H42" s="509"/>
      <c r="I42" s="509"/>
      <c r="J42" s="509"/>
      <c r="K42" s="509"/>
      <c r="L42" s="509"/>
      <c r="M42" s="509"/>
      <c r="N42" s="509"/>
      <c r="O42" s="509"/>
      <c r="P42" s="509"/>
    </row>
  </sheetData>
  <mergeCells count="3">
    <mergeCell ref="A1:E2"/>
    <mergeCell ref="F1:P2"/>
    <mergeCell ref="B38:P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F1" sqref="F1:P2"/>
    </sheetView>
  </sheetViews>
  <sheetFormatPr defaultRowHeight="15" x14ac:dyDescent="0.25"/>
  <cols>
    <col min="1" max="1" width="8" customWidth="1"/>
    <col min="2" max="2" width="13.42578125" customWidth="1"/>
    <col min="3" max="3" width="20.140625" customWidth="1"/>
    <col min="4" max="4" width="14.140625" customWidth="1"/>
    <col min="5" max="5" width="18.28515625" customWidth="1"/>
  </cols>
  <sheetData>
    <row r="1" spans="1:16" x14ac:dyDescent="0.25">
      <c r="A1" s="495" t="s">
        <v>16</v>
      </c>
      <c r="B1" s="496"/>
      <c r="C1" s="496"/>
      <c r="D1" s="496"/>
      <c r="E1" s="497"/>
      <c r="F1" s="501" t="s">
        <v>147</v>
      </c>
      <c r="G1" s="502"/>
      <c r="H1" s="503"/>
      <c r="I1" s="503"/>
      <c r="J1" s="503"/>
      <c r="K1" s="503"/>
      <c r="L1" s="503"/>
      <c r="M1" s="503"/>
      <c r="N1" s="503"/>
      <c r="O1" s="503"/>
      <c r="P1" s="504"/>
    </row>
    <row r="2" spans="1:16" ht="15.75" thickBot="1" x14ac:dyDescent="0.3">
      <c r="A2" s="498"/>
      <c r="B2" s="499"/>
      <c r="C2" s="499"/>
      <c r="D2" s="499"/>
      <c r="E2" s="500"/>
      <c r="F2" s="505"/>
      <c r="G2" s="506"/>
      <c r="H2" s="507"/>
      <c r="I2" s="507"/>
      <c r="J2" s="507"/>
      <c r="K2" s="507"/>
      <c r="L2" s="507"/>
      <c r="M2" s="507"/>
      <c r="N2" s="507"/>
      <c r="O2" s="507"/>
      <c r="P2" s="508"/>
    </row>
    <row r="3" spans="1:16" ht="45.75" thickBot="1" x14ac:dyDescent="0.3">
      <c r="A3" s="41">
        <v>35</v>
      </c>
      <c r="B3" s="32" t="s">
        <v>0</v>
      </c>
      <c r="C3" s="33" t="s">
        <v>1</v>
      </c>
      <c r="D3" s="33" t="s">
        <v>2</v>
      </c>
      <c r="E3" s="34" t="s">
        <v>3</v>
      </c>
      <c r="F3" s="35" t="s">
        <v>5</v>
      </c>
      <c r="G3" s="36" t="s">
        <v>12</v>
      </c>
      <c r="H3" s="36" t="s">
        <v>6</v>
      </c>
      <c r="I3" s="36" t="s">
        <v>7</v>
      </c>
      <c r="J3" s="36" t="s">
        <v>8</v>
      </c>
      <c r="K3" s="36" t="s">
        <v>9</v>
      </c>
      <c r="L3" s="36" t="s">
        <v>10</v>
      </c>
      <c r="M3" s="36" t="s">
        <v>11</v>
      </c>
      <c r="N3" s="36" t="s">
        <v>13</v>
      </c>
      <c r="O3" s="36" t="s">
        <v>14</v>
      </c>
      <c r="P3" s="37" t="s">
        <v>15</v>
      </c>
    </row>
    <row r="4" spans="1:16" ht="15.75" thickBot="1" x14ac:dyDescent="0.3">
      <c r="A4" s="1">
        <v>1</v>
      </c>
      <c r="B4" s="2" t="s">
        <v>22</v>
      </c>
      <c r="C4" s="3" t="s">
        <v>23</v>
      </c>
      <c r="D4" s="3" t="s">
        <v>24</v>
      </c>
      <c r="E4" s="4" t="s">
        <v>25</v>
      </c>
      <c r="F4" s="5">
        <v>2</v>
      </c>
      <c r="G4" s="8">
        <v>15</v>
      </c>
      <c r="H4" s="6">
        <v>165.5</v>
      </c>
      <c r="I4" s="6">
        <v>44.8</v>
      </c>
      <c r="J4" s="6">
        <v>4</v>
      </c>
      <c r="K4" s="6">
        <v>20</v>
      </c>
      <c r="L4" s="7">
        <v>264</v>
      </c>
      <c r="M4" s="3">
        <v>5.6</v>
      </c>
      <c r="N4" s="6">
        <v>74.400000000000006</v>
      </c>
      <c r="O4" s="6">
        <v>7</v>
      </c>
      <c r="P4" s="39">
        <f>+O4*$A$3/G4</f>
        <v>16.333333333333332</v>
      </c>
    </row>
    <row r="5" spans="1:16" ht="15.75" thickBot="1" x14ac:dyDescent="0.3">
      <c r="A5" s="11">
        <v>2</v>
      </c>
      <c r="B5" s="12"/>
      <c r="C5" s="13"/>
      <c r="D5" s="13"/>
      <c r="E5" s="14"/>
      <c r="F5" s="15"/>
      <c r="G5" s="17"/>
      <c r="H5" s="16"/>
      <c r="I5" s="16"/>
      <c r="J5" s="16"/>
      <c r="K5" s="16"/>
      <c r="L5" s="13"/>
      <c r="M5" s="13"/>
      <c r="N5" s="16"/>
      <c r="O5" s="16"/>
      <c r="P5" s="39" t="e">
        <f t="shared" ref="P5:P40" si="0">+O5*$A$3/G5</f>
        <v>#DIV/0!</v>
      </c>
    </row>
    <row r="6" spans="1:16" ht="15.75" thickBot="1" x14ac:dyDescent="0.3">
      <c r="A6" s="11">
        <v>3</v>
      </c>
      <c r="B6" s="12"/>
      <c r="C6" s="13"/>
      <c r="D6" s="13"/>
      <c r="E6" s="14"/>
      <c r="F6" s="15"/>
      <c r="G6" s="17"/>
      <c r="H6" s="16"/>
      <c r="I6" s="16"/>
      <c r="J6" s="16"/>
      <c r="K6" s="16"/>
      <c r="L6" s="18"/>
      <c r="M6" s="13"/>
      <c r="N6" s="16"/>
      <c r="O6" s="16"/>
      <c r="P6" s="39" t="e">
        <f t="shared" si="0"/>
        <v>#DIV/0!</v>
      </c>
    </row>
    <row r="7" spans="1:16" ht="15.75" thickBot="1" x14ac:dyDescent="0.3">
      <c r="A7" s="11">
        <v>4</v>
      </c>
      <c r="B7" s="12"/>
      <c r="C7" s="13"/>
      <c r="D7" s="13"/>
      <c r="E7" s="14"/>
      <c r="F7" s="15"/>
      <c r="G7" s="17"/>
      <c r="H7" s="16"/>
      <c r="I7" s="16"/>
      <c r="J7" s="16"/>
      <c r="K7" s="16"/>
      <c r="L7" s="13"/>
      <c r="M7" s="13"/>
      <c r="N7" s="16"/>
      <c r="O7" s="16"/>
      <c r="P7" s="39" t="e">
        <f t="shared" si="0"/>
        <v>#DIV/0!</v>
      </c>
    </row>
    <row r="8" spans="1:16" ht="15.75" thickBot="1" x14ac:dyDescent="0.3">
      <c r="A8" s="42">
        <v>5</v>
      </c>
      <c r="B8" s="43"/>
      <c r="C8" s="44"/>
      <c r="D8" s="44"/>
      <c r="E8" s="45"/>
      <c r="F8" s="46"/>
      <c r="G8" s="47"/>
      <c r="H8" s="48"/>
      <c r="I8" s="48"/>
      <c r="J8" s="48"/>
      <c r="K8" s="48"/>
      <c r="L8" s="49"/>
      <c r="M8" s="50"/>
      <c r="N8" s="48"/>
      <c r="O8" s="48"/>
      <c r="P8" s="39" t="e">
        <f t="shared" si="0"/>
        <v>#DIV/0!</v>
      </c>
    </row>
    <row r="9" spans="1:16" ht="15.75" thickBot="1" x14ac:dyDescent="0.3">
      <c r="A9" s="42">
        <v>6</v>
      </c>
      <c r="B9" s="43"/>
      <c r="C9" s="44"/>
      <c r="D9" s="44"/>
      <c r="E9" s="45"/>
      <c r="F9" s="46"/>
      <c r="G9" s="47"/>
      <c r="H9" s="48"/>
      <c r="I9" s="48"/>
      <c r="J9" s="48"/>
      <c r="K9" s="48"/>
      <c r="L9" s="49"/>
      <c r="M9" s="49"/>
      <c r="N9" s="48"/>
      <c r="O9" s="48"/>
      <c r="P9" s="39" t="e">
        <f t="shared" si="0"/>
        <v>#DIV/0!</v>
      </c>
    </row>
    <row r="10" spans="1:16" ht="15.75" thickBot="1" x14ac:dyDescent="0.3">
      <c r="A10" s="42">
        <v>7</v>
      </c>
      <c r="B10" s="43"/>
      <c r="C10" s="44"/>
      <c r="D10" s="44"/>
      <c r="E10" s="45"/>
      <c r="F10" s="46"/>
      <c r="G10" s="47"/>
      <c r="H10" s="48"/>
      <c r="I10" s="48"/>
      <c r="J10" s="48"/>
      <c r="K10" s="48"/>
      <c r="L10" s="44"/>
      <c r="M10" s="44"/>
      <c r="N10" s="48"/>
      <c r="O10" s="48"/>
      <c r="P10" s="39" t="e">
        <f t="shared" si="0"/>
        <v>#DIV/0!</v>
      </c>
    </row>
    <row r="11" spans="1:16" ht="15.75" thickBot="1" x14ac:dyDescent="0.3">
      <c r="A11" s="42">
        <v>8</v>
      </c>
      <c r="B11" s="43"/>
      <c r="C11" s="44"/>
      <c r="D11" s="44"/>
      <c r="E11" s="45"/>
      <c r="F11" s="46"/>
      <c r="G11" s="47"/>
      <c r="H11" s="48"/>
      <c r="I11" s="48"/>
      <c r="J11" s="48"/>
      <c r="K11" s="48"/>
      <c r="L11" s="44"/>
      <c r="M11" s="44"/>
      <c r="N11" s="48"/>
      <c r="O11" s="48"/>
      <c r="P11" s="39" t="e">
        <f t="shared" si="0"/>
        <v>#DIV/0!</v>
      </c>
    </row>
    <row r="12" spans="1:16" ht="15.75" thickBot="1" x14ac:dyDescent="0.3">
      <c r="A12" s="42">
        <v>9</v>
      </c>
      <c r="B12" s="43"/>
      <c r="C12" s="44"/>
      <c r="D12" s="44"/>
      <c r="E12" s="45"/>
      <c r="F12" s="46"/>
      <c r="G12" s="47"/>
      <c r="H12" s="48"/>
      <c r="I12" s="48"/>
      <c r="J12" s="48"/>
      <c r="K12" s="48"/>
      <c r="L12" s="44"/>
      <c r="M12" s="44"/>
      <c r="N12" s="48"/>
      <c r="O12" s="48"/>
      <c r="P12" s="39" t="e">
        <f t="shared" si="0"/>
        <v>#DIV/0!</v>
      </c>
    </row>
    <row r="13" spans="1:16" ht="15.75" thickBot="1" x14ac:dyDescent="0.3">
      <c r="A13" s="42">
        <v>10</v>
      </c>
      <c r="B13" s="43"/>
      <c r="C13" s="44"/>
      <c r="D13" s="44"/>
      <c r="E13" s="45"/>
      <c r="F13" s="46"/>
      <c r="G13" s="47"/>
      <c r="H13" s="48"/>
      <c r="I13" s="48"/>
      <c r="J13" s="48"/>
      <c r="K13" s="48"/>
      <c r="L13" s="44"/>
      <c r="M13" s="44"/>
      <c r="N13" s="48"/>
      <c r="O13" s="48"/>
      <c r="P13" s="39" t="e">
        <f t="shared" si="0"/>
        <v>#DIV/0!</v>
      </c>
    </row>
    <row r="14" spans="1:16" ht="15.75" thickBot="1" x14ac:dyDescent="0.3">
      <c r="A14" s="42">
        <v>11</v>
      </c>
      <c r="B14" s="43"/>
      <c r="C14" s="44"/>
      <c r="D14" s="44"/>
      <c r="E14" s="45"/>
      <c r="F14" s="46"/>
      <c r="G14" s="47"/>
      <c r="H14" s="48"/>
      <c r="I14" s="48"/>
      <c r="J14" s="48"/>
      <c r="K14" s="48"/>
      <c r="L14" s="44"/>
      <c r="M14" s="44"/>
      <c r="N14" s="48"/>
      <c r="O14" s="48"/>
      <c r="P14" s="39" t="e">
        <f t="shared" si="0"/>
        <v>#DIV/0!</v>
      </c>
    </row>
    <row r="15" spans="1:16" ht="15.75" thickBot="1" x14ac:dyDescent="0.3">
      <c r="A15" s="42">
        <v>12</v>
      </c>
      <c r="B15" s="43"/>
      <c r="C15" s="44"/>
      <c r="D15" s="44"/>
      <c r="E15" s="45"/>
      <c r="F15" s="46"/>
      <c r="G15" s="47"/>
      <c r="H15" s="48"/>
      <c r="I15" s="48"/>
      <c r="J15" s="48"/>
      <c r="K15" s="48"/>
      <c r="L15" s="44"/>
      <c r="M15" s="44"/>
      <c r="N15" s="48"/>
      <c r="O15" s="48"/>
      <c r="P15" s="39" t="e">
        <f t="shared" si="0"/>
        <v>#DIV/0!</v>
      </c>
    </row>
    <row r="16" spans="1:16" ht="15.75" thickBot="1" x14ac:dyDescent="0.3">
      <c r="A16" s="42">
        <v>13</v>
      </c>
      <c r="B16" s="53"/>
      <c r="C16" s="54"/>
      <c r="D16" s="54"/>
      <c r="E16" s="55"/>
      <c r="F16" s="46"/>
      <c r="G16" s="47"/>
      <c r="H16" s="48"/>
      <c r="I16" s="48"/>
      <c r="J16" s="48"/>
      <c r="K16" s="48"/>
      <c r="L16" s="44"/>
      <c r="M16" s="44"/>
      <c r="N16" s="48"/>
      <c r="O16" s="48"/>
      <c r="P16" s="39" t="e">
        <f t="shared" si="0"/>
        <v>#DIV/0!</v>
      </c>
    </row>
    <row r="17" spans="1:16" ht="15.75" thickBot="1" x14ac:dyDescent="0.3">
      <c r="A17" s="42">
        <v>14</v>
      </c>
      <c r="B17" s="53"/>
      <c r="C17" s="54"/>
      <c r="D17" s="54"/>
      <c r="E17" s="55"/>
      <c r="F17" s="46"/>
      <c r="G17" s="47"/>
      <c r="H17" s="48"/>
      <c r="I17" s="48"/>
      <c r="J17" s="48"/>
      <c r="K17" s="48"/>
      <c r="L17" s="44"/>
      <c r="M17" s="44"/>
      <c r="N17" s="48"/>
      <c r="O17" s="48"/>
      <c r="P17" s="39" t="e">
        <f t="shared" si="0"/>
        <v>#DIV/0!</v>
      </c>
    </row>
    <row r="18" spans="1:16" ht="15.75" thickBot="1" x14ac:dyDescent="0.3">
      <c r="A18" s="42">
        <v>15</v>
      </c>
      <c r="B18" s="53"/>
      <c r="C18" s="54"/>
      <c r="D18" s="54"/>
      <c r="E18" s="55"/>
      <c r="F18" s="46"/>
      <c r="G18" s="47"/>
      <c r="H18" s="48"/>
      <c r="I18" s="48"/>
      <c r="J18" s="48"/>
      <c r="K18" s="48"/>
      <c r="L18" s="44"/>
      <c r="M18" s="44"/>
      <c r="N18" s="48"/>
      <c r="O18" s="48"/>
      <c r="P18" s="39" t="e">
        <f t="shared" si="0"/>
        <v>#DIV/0!</v>
      </c>
    </row>
    <row r="19" spans="1:16" ht="15.75" thickBot="1" x14ac:dyDescent="0.3">
      <c r="A19" s="42">
        <v>16</v>
      </c>
      <c r="B19" s="53"/>
      <c r="C19" s="54"/>
      <c r="D19" s="54"/>
      <c r="E19" s="55"/>
      <c r="F19" s="46"/>
      <c r="G19" s="47"/>
      <c r="H19" s="48"/>
      <c r="I19" s="48"/>
      <c r="J19" s="48"/>
      <c r="K19" s="48"/>
      <c r="L19" s="44"/>
      <c r="M19" s="44"/>
      <c r="N19" s="48"/>
      <c r="O19" s="48"/>
      <c r="P19" s="39" t="e">
        <f t="shared" si="0"/>
        <v>#DIV/0!</v>
      </c>
    </row>
    <row r="20" spans="1:16" ht="15.75" thickBot="1" x14ac:dyDescent="0.3">
      <c r="A20" s="42">
        <v>17</v>
      </c>
      <c r="B20" s="53"/>
      <c r="C20" s="54"/>
      <c r="D20" s="54"/>
      <c r="E20" s="55"/>
      <c r="F20" s="46"/>
      <c r="G20" s="47"/>
      <c r="H20" s="48"/>
      <c r="I20" s="48"/>
      <c r="J20" s="48"/>
      <c r="K20" s="48"/>
      <c r="L20" s="44"/>
      <c r="M20" s="44"/>
      <c r="N20" s="48"/>
      <c r="O20" s="48"/>
      <c r="P20" s="39" t="e">
        <f t="shared" si="0"/>
        <v>#DIV/0!</v>
      </c>
    </row>
    <row r="21" spans="1:16" ht="15.75" thickBot="1" x14ac:dyDescent="0.3">
      <c r="A21" s="42">
        <v>18</v>
      </c>
      <c r="B21" s="53"/>
      <c r="C21" s="54"/>
      <c r="D21" s="54"/>
      <c r="E21" s="55"/>
      <c r="F21" s="46"/>
      <c r="G21" s="47"/>
      <c r="H21" s="48"/>
      <c r="I21" s="48"/>
      <c r="J21" s="48"/>
      <c r="K21" s="48"/>
      <c r="L21" s="44"/>
      <c r="M21" s="44"/>
      <c r="N21" s="48"/>
      <c r="O21" s="48"/>
      <c r="P21" s="39" t="e">
        <f t="shared" si="0"/>
        <v>#DIV/0!</v>
      </c>
    </row>
    <row r="22" spans="1:16" ht="15.75" thickBot="1" x14ac:dyDescent="0.3">
      <c r="A22" s="11">
        <v>19</v>
      </c>
      <c r="B22" s="19"/>
      <c r="C22" s="20"/>
      <c r="D22" s="20"/>
      <c r="E22" s="21"/>
      <c r="F22" s="15"/>
      <c r="G22" s="17"/>
      <c r="H22" s="16"/>
      <c r="I22" s="16"/>
      <c r="J22" s="16"/>
      <c r="K22" s="16"/>
      <c r="L22" s="13"/>
      <c r="M22" s="13"/>
      <c r="N22" s="16"/>
      <c r="O22" s="16"/>
      <c r="P22" s="39" t="e">
        <f t="shared" si="0"/>
        <v>#DIV/0!</v>
      </c>
    </row>
    <row r="23" spans="1:16" ht="15.75" thickBot="1" x14ac:dyDescent="0.3">
      <c r="A23" s="11">
        <v>20</v>
      </c>
      <c r="B23" s="19"/>
      <c r="C23" s="20"/>
      <c r="D23" s="20"/>
      <c r="E23" s="21"/>
      <c r="F23" s="15"/>
      <c r="G23" s="17"/>
      <c r="H23" s="16"/>
      <c r="I23" s="16"/>
      <c r="J23" s="16"/>
      <c r="K23" s="16"/>
      <c r="L23" s="13"/>
      <c r="M23" s="13"/>
      <c r="N23" s="16"/>
      <c r="O23" s="16"/>
      <c r="P23" s="39" t="e">
        <f t="shared" si="0"/>
        <v>#DIV/0!</v>
      </c>
    </row>
    <row r="24" spans="1:16" ht="15.75" thickBot="1" x14ac:dyDescent="0.3">
      <c r="A24" s="11">
        <v>21</v>
      </c>
      <c r="B24" s="19"/>
      <c r="C24" s="20"/>
      <c r="D24" s="20"/>
      <c r="E24" s="21"/>
      <c r="F24" s="15"/>
      <c r="G24" s="17"/>
      <c r="H24" s="16"/>
      <c r="I24" s="16"/>
      <c r="J24" s="16"/>
      <c r="K24" s="16"/>
      <c r="L24" s="13"/>
      <c r="M24" s="13"/>
      <c r="N24" s="16"/>
      <c r="O24" s="16"/>
      <c r="P24" s="39" t="e">
        <f t="shared" si="0"/>
        <v>#DIV/0!</v>
      </c>
    </row>
    <row r="25" spans="1:16" ht="15.75" thickBot="1" x14ac:dyDescent="0.3">
      <c r="A25" s="11">
        <v>22</v>
      </c>
      <c r="B25" s="19"/>
      <c r="C25" s="20"/>
      <c r="D25" s="20"/>
      <c r="E25" s="21"/>
      <c r="F25" s="15"/>
      <c r="G25" s="17"/>
      <c r="H25" s="16"/>
      <c r="I25" s="16"/>
      <c r="J25" s="16"/>
      <c r="K25" s="16"/>
      <c r="L25" s="13"/>
      <c r="M25" s="13"/>
      <c r="N25" s="16"/>
      <c r="O25" s="16"/>
      <c r="P25" s="39" t="e">
        <f t="shared" si="0"/>
        <v>#DIV/0!</v>
      </c>
    </row>
    <row r="26" spans="1:16" ht="15.75" thickBot="1" x14ac:dyDescent="0.3">
      <c r="A26" s="11">
        <v>23</v>
      </c>
      <c r="B26" s="12"/>
      <c r="C26" s="13"/>
      <c r="D26" s="13"/>
      <c r="E26" s="14"/>
      <c r="F26" s="15"/>
      <c r="G26" s="17"/>
      <c r="H26" s="16"/>
      <c r="I26" s="16"/>
      <c r="J26" s="16"/>
      <c r="K26" s="16"/>
      <c r="L26" s="18"/>
      <c r="M26" s="18"/>
      <c r="N26" s="16"/>
      <c r="O26" s="16"/>
      <c r="P26" s="39" t="e">
        <f t="shared" si="0"/>
        <v>#DIV/0!</v>
      </c>
    </row>
    <row r="27" spans="1:16" ht="15.75" thickBot="1" x14ac:dyDescent="0.3">
      <c r="A27" s="11">
        <v>24</v>
      </c>
      <c r="B27" s="19"/>
      <c r="C27" s="20"/>
      <c r="D27" s="20"/>
      <c r="E27" s="21"/>
      <c r="F27" s="15"/>
      <c r="G27" s="17"/>
      <c r="H27" s="16"/>
      <c r="I27" s="16"/>
      <c r="J27" s="16"/>
      <c r="K27" s="16"/>
      <c r="L27" s="13"/>
      <c r="M27" s="13"/>
      <c r="N27" s="16"/>
      <c r="O27" s="16"/>
      <c r="P27" s="39" t="e">
        <f t="shared" si="0"/>
        <v>#DIV/0!</v>
      </c>
    </row>
    <row r="28" spans="1:16" ht="15.75" thickBot="1" x14ac:dyDescent="0.3">
      <c r="A28" s="11">
        <v>25</v>
      </c>
      <c r="B28" s="19"/>
      <c r="C28" s="20"/>
      <c r="D28" s="20"/>
      <c r="E28" s="21"/>
      <c r="F28" s="15"/>
      <c r="G28" s="17"/>
      <c r="H28" s="16"/>
      <c r="I28" s="16"/>
      <c r="J28" s="16"/>
      <c r="K28" s="16"/>
      <c r="L28" s="18"/>
      <c r="M28" s="13"/>
      <c r="N28" s="16"/>
      <c r="O28" s="16"/>
      <c r="P28" s="39" t="e">
        <f t="shared" si="0"/>
        <v>#DIV/0!</v>
      </c>
    </row>
    <row r="29" spans="1:16" ht="15.75" thickBot="1" x14ac:dyDescent="0.3">
      <c r="A29" s="11">
        <v>26</v>
      </c>
      <c r="B29" s="19"/>
      <c r="C29" s="20"/>
      <c r="D29" s="20"/>
      <c r="E29" s="21"/>
      <c r="F29" s="15"/>
      <c r="G29" s="17"/>
      <c r="H29" s="16"/>
      <c r="I29" s="16"/>
      <c r="J29" s="16"/>
      <c r="K29" s="16"/>
      <c r="L29" s="13"/>
      <c r="M29" s="13"/>
      <c r="N29" s="16"/>
      <c r="O29" s="16"/>
      <c r="P29" s="39" t="e">
        <f t="shared" si="0"/>
        <v>#DIV/0!</v>
      </c>
    </row>
    <row r="30" spans="1:16" ht="15.75" thickBot="1" x14ac:dyDescent="0.3">
      <c r="A30" s="11">
        <v>27</v>
      </c>
      <c r="B30" s="19"/>
      <c r="C30" s="20"/>
      <c r="D30" s="20"/>
      <c r="E30" s="21"/>
      <c r="F30" s="15"/>
      <c r="G30" s="17"/>
      <c r="H30" s="16"/>
      <c r="I30" s="16"/>
      <c r="J30" s="16"/>
      <c r="K30" s="16"/>
      <c r="L30" s="13"/>
      <c r="M30" s="13"/>
      <c r="N30" s="16"/>
      <c r="O30" s="16"/>
      <c r="P30" s="39" t="e">
        <f t="shared" si="0"/>
        <v>#DIV/0!</v>
      </c>
    </row>
    <row r="31" spans="1:16" ht="15.75" thickBot="1" x14ac:dyDescent="0.3">
      <c r="A31" s="11">
        <v>28</v>
      </c>
      <c r="B31" s="19"/>
      <c r="C31" s="20"/>
      <c r="D31" s="20"/>
      <c r="E31" s="21"/>
      <c r="F31" s="15"/>
      <c r="G31" s="17"/>
      <c r="H31" s="16"/>
      <c r="I31" s="16"/>
      <c r="J31" s="16"/>
      <c r="K31" s="16"/>
      <c r="L31" s="13"/>
      <c r="M31" s="13"/>
      <c r="N31" s="16"/>
      <c r="O31" s="16"/>
      <c r="P31" s="39" t="e">
        <f t="shared" si="0"/>
        <v>#DIV/0!</v>
      </c>
    </row>
    <row r="32" spans="1:16" ht="15.75" thickBot="1" x14ac:dyDescent="0.3">
      <c r="A32" s="11">
        <v>29</v>
      </c>
      <c r="B32" s="19"/>
      <c r="C32" s="20"/>
      <c r="D32" s="20"/>
      <c r="E32" s="21"/>
      <c r="F32" s="15"/>
      <c r="G32" s="17"/>
      <c r="H32" s="16"/>
      <c r="I32" s="16"/>
      <c r="J32" s="16"/>
      <c r="K32" s="16"/>
      <c r="L32" s="13"/>
      <c r="M32" s="13"/>
      <c r="N32" s="16"/>
      <c r="O32" s="16"/>
      <c r="P32" s="39" t="e">
        <f t="shared" si="0"/>
        <v>#DIV/0!</v>
      </c>
    </row>
    <row r="33" spans="1:16" ht="15.75" thickBot="1" x14ac:dyDescent="0.3">
      <c r="A33" s="11">
        <v>30</v>
      </c>
      <c r="B33" s="19"/>
      <c r="C33" s="20"/>
      <c r="D33" s="20"/>
      <c r="E33" s="21"/>
      <c r="F33" s="15"/>
      <c r="G33" s="17"/>
      <c r="H33" s="16"/>
      <c r="I33" s="16"/>
      <c r="J33" s="16"/>
      <c r="K33" s="16"/>
      <c r="L33" s="13"/>
      <c r="M33" s="13"/>
      <c r="N33" s="16"/>
      <c r="O33" s="16"/>
      <c r="P33" s="39" t="e">
        <f t="shared" si="0"/>
        <v>#DIV/0!</v>
      </c>
    </row>
    <row r="34" spans="1:16" ht="15.75" thickBot="1" x14ac:dyDescent="0.3">
      <c r="A34" s="11">
        <v>31</v>
      </c>
      <c r="B34" s="19"/>
      <c r="C34" s="20"/>
      <c r="D34" s="20"/>
      <c r="E34" s="21"/>
      <c r="F34" s="15"/>
      <c r="G34" s="17"/>
      <c r="H34" s="16"/>
      <c r="I34" s="16"/>
      <c r="J34" s="16"/>
      <c r="K34" s="16"/>
      <c r="L34" s="13"/>
      <c r="M34" s="13"/>
      <c r="N34" s="16"/>
      <c r="O34" s="16"/>
      <c r="P34" s="39" t="e">
        <f t="shared" si="0"/>
        <v>#DIV/0!</v>
      </c>
    </row>
    <row r="35" spans="1:16" ht="15.75" thickBot="1" x14ac:dyDescent="0.3">
      <c r="A35" s="11">
        <v>32</v>
      </c>
      <c r="B35" s="19"/>
      <c r="C35" s="20"/>
      <c r="D35" s="20"/>
      <c r="E35" s="21"/>
      <c r="F35" s="15"/>
      <c r="G35" s="17"/>
      <c r="H35" s="16"/>
      <c r="I35" s="16"/>
      <c r="J35" s="16"/>
      <c r="K35" s="16"/>
      <c r="L35" s="13"/>
      <c r="M35" s="13"/>
      <c r="N35" s="16"/>
      <c r="O35" s="16"/>
      <c r="P35" s="39" t="e">
        <f t="shared" si="0"/>
        <v>#DIV/0!</v>
      </c>
    </row>
    <row r="36" spans="1:16" ht="15.75" thickBot="1" x14ac:dyDescent="0.3">
      <c r="A36" s="11">
        <v>33</v>
      </c>
      <c r="B36" s="19"/>
      <c r="C36" s="20"/>
      <c r="D36" s="20"/>
      <c r="E36" s="21"/>
      <c r="F36" s="15"/>
      <c r="G36" s="17"/>
      <c r="H36" s="16"/>
      <c r="I36" s="16"/>
      <c r="J36" s="16"/>
      <c r="K36" s="16"/>
      <c r="L36" s="13"/>
      <c r="M36" s="13"/>
      <c r="N36" s="16"/>
      <c r="O36" s="16"/>
      <c r="P36" s="39" t="e">
        <f t="shared" si="0"/>
        <v>#DIV/0!</v>
      </c>
    </row>
    <row r="37" spans="1:16" ht="15.75" thickBot="1" x14ac:dyDescent="0.3">
      <c r="A37" s="11">
        <v>34</v>
      </c>
      <c r="B37" s="19"/>
      <c r="C37" s="20"/>
      <c r="D37" s="20"/>
      <c r="E37" s="21"/>
      <c r="F37" s="15"/>
      <c r="G37" s="17"/>
      <c r="H37" s="16"/>
      <c r="I37" s="16"/>
      <c r="J37" s="16"/>
      <c r="K37" s="16"/>
      <c r="L37" s="13"/>
      <c r="M37" s="13"/>
      <c r="N37" s="16"/>
      <c r="O37" s="16"/>
      <c r="P37" s="39" t="e">
        <f t="shared" si="0"/>
        <v>#DIV/0!</v>
      </c>
    </row>
    <row r="38" spans="1:16" ht="15.75" thickBot="1" x14ac:dyDescent="0.3">
      <c r="A38" s="11">
        <v>35</v>
      </c>
      <c r="B38" s="19"/>
      <c r="C38" s="20"/>
      <c r="D38" s="20"/>
      <c r="E38" s="21"/>
      <c r="F38" s="15"/>
      <c r="G38" s="17"/>
      <c r="H38" s="16"/>
      <c r="I38" s="16"/>
      <c r="J38" s="16"/>
      <c r="K38" s="16"/>
      <c r="L38" s="13"/>
      <c r="M38" s="13"/>
      <c r="N38" s="16"/>
      <c r="O38" s="16"/>
      <c r="P38" s="39" t="e">
        <f t="shared" si="0"/>
        <v>#DIV/0!</v>
      </c>
    </row>
    <row r="39" spans="1:16" ht="15.75" thickBot="1" x14ac:dyDescent="0.3">
      <c r="A39" s="11">
        <v>36</v>
      </c>
      <c r="B39" s="19"/>
      <c r="C39" s="20"/>
      <c r="D39" s="20"/>
      <c r="E39" s="21"/>
      <c r="F39" s="15"/>
      <c r="G39" s="17"/>
      <c r="H39" s="16"/>
      <c r="I39" s="16"/>
      <c r="J39" s="16"/>
      <c r="K39" s="16"/>
      <c r="L39" s="13"/>
      <c r="M39" s="13"/>
      <c r="N39" s="16"/>
      <c r="O39" s="16"/>
      <c r="P39" s="39" t="e">
        <f t="shared" si="0"/>
        <v>#DIV/0!</v>
      </c>
    </row>
    <row r="40" spans="1:16" ht="15.75" thickBot="1" x14ac:dyDescent="0.3">
      <c r="A40" s="22">
        <v>37</v>
      </c>
      <c r="B40" s="23"/>
      <c r="C40" s="24"/>
      <c r="D40" s="24"/>
      <c r="E40" s="25"/>
      <c r="F40" s="26"/>
      <c r="G40" s="28"/>
      <c r="H40" s="27"/>
      <c r="I40" s="27"/>
      <c r="J40" s="27"/>
      <c r="K40" s="27"/>
      <c r="L40" s="24"/>
      <c r="M40" s="24"/>
      <c r="N40" s="27"/>
      <c r="O40" s="27"/>
      <c r="P40" s="39" t="e">
        <f t="shared" si="0"/>
        <v>#DIV/0!</v>
      </c>
    </row>
    <row r="41" spans="1:16" x14ac:dyDescent="0.25">
      <c r="F41" s="30"/>
      <c r="G41" s="30"/>
      <c r="H41" s="30"/>
      <c r="I41" s="30"/>
      <c r="J41" s="30"/>
      <c r="K41" s="30"/>
      <c r="N41" s="30"/>
      <c r="O41" s="30"/>
      <c r="P41" s="31"/>
    </row>
    <row r="42" spans="1:16" ht="19.5" customHeight="1" x14ac:dyDescent="0.25">
      <c r="B42" s="509" t="s">
        <v>17</v>
      </c>
      <c r="C42" s="509"/>
      <c r="D42" s="509"/>
      <c r="E42" s="509"/>
      <c r="F42" s="509"/>
      <c r="G42" s="509"/>
      <c r="H42" s="509"/>
      <c r="I42" s="509"/>
      <c r="J42" s="509"/>
      <c r="K42" s="509"/>
      <c r="L42" s="509"/>
      <c r="M42" s="509"/>
      <c r="N42" s="509"/>
      <c r="O42" s="509"/>
      <c r="P42" s="509"/>
    </row>
    <row r="43" spans="1:16" ht="15" customHeight="1" x14ac:dyDescent="0.25">
      <c r="B43" s="509"/>
      <c r="C43" s="509"/>
      <c r="D43" s="509"/>
      <c r="E43" s="509"/>
      <c r="F43" s="509"/>
      <c r="G43" s="509"/>
      <c r="H43" s="509"/>
      <c r="I43" s="509"/>
      <c r="J43" s="509"/>
      <c r="K43" s="509"/>
      <c r="L43" s="509"/>
      <c r="M43" s="509"/>
      <c r="N43" s="509"/>
      <c r="O43" s="509"/>
      <c r="P43" s="509"/>
    </row>
    <row r="44" spans="1:16" ht="15" customHeight="1" x14ac:dyDescent="0.25">
      <c r="B44" s="509"/>
      <c r="C44" s="509"/>
      <c r="D44" s="509"/>
      <c r="E44" s="509"/>
      <c r="F44" s="509"/>
      <c r="G44" s="509"/>
      <c r="H44" s="509"/>
      <c r="I44" s="509"/>
      <c r="J44" s="509"/>
      <c r="K44" s="509"/>
      <c r="L44" s="509"/>
      <c r="M44" s="509"/>
      <c r="N44" s="509"/>
      <c r="O44" s="509"/>
      <c r="P44" s="509"/>
    </row>
    <row r="45" spans="1:16" ht="15" customHeight="1" x14ac:dyDescent="0.25">
      <c r="B45" s="509"/>
      <c r="C45" s="509"/>
      <c r="D45" s="509"/>
      <c r="E45" s="509"/>
      <c r="F45" s="509"/>
      <c r="G45" s="509"/>
      <c r="H45" s="509"/>
      <c r="I45" s="509"/>
      <c r="J45" s="509"/>
      <c r="K45" s="509"/>
      <c r="L45" s="509"/>
      <c r="M45" s="509"/>
      <c r="N45" s="509"/>
      <c r="O45" s="509"/>
      <c r="P45" s="509"/>
    </row>
    <row r="46" spans="1:16" x14ac:dyDescent="0.25">
      <c r="B46" s="509"/>
      <c r="C46" s="509"/>
      <c r="D46" s="509"/>
      <c r="E46" s="509"/>
      <c r="F46" s="509"/>
      <c r="G46" s="509"/>
      <c r="H46" s="509"/>
      <c r="I46" s="509"/>
      <c r="J46" s="509"/>
      <c r="K46" s="509"/>
      <c r="L46" s="509"/>
      <c r="M46" s="509"/>
      <c r="N46" s="509"/>
      <c r="O46" s="509"/>
      <c r="P46" s="509"/>
    </row>
  </sheetData>
  <mergeCells count="3">
    <mergeCell ref="A1:E2"/>
    <mergeCell ref="F1:P2"/>
    <mergeCell ref="B42:P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Overall lijst</vt:lpstr>
      <vt:lpstr>19 Norg</vt:lpstr>
      <vt:lpstr>18 Arensgenshout</vt:lpstr>
      <vt:lpstr>17 Dijkgatsbos</vt:lpstr>
      <vt:lpstr>16 Vrouwenpolder</vt:lpstr>
      <vt:lpstr>15 Renswoude</vt:lpstr>
      <vt:lpstr>14 Leende</vt:lpstr>
      <vt:lpstr>1 Amstelveen</vt:lpstr>
      <vt:lpstr>2 Exloo</vt:lpstr>
      <vt:lpstr>3 Chaam .</vt:lpstr>
      <vt:lpstr>4 Etten-Leur</vt:lpstr>
      <vt:lpstr> 5 Maarsbergen</vt:lpstr>
      <vt:lpstr> 6 Markelo</vt:lpstr>
      <vt:lpstr>7 Heerjansdam</vt:lpstr>
      <vt:lpstr>8 Winterswijk</vt:lpstr>
      <vt:lpstr>9 Hulsbergen</vt:lpstr>
      <vt:lpstr>10 oudkarspel</vt:lpstr>
      <vt:lpstr>11 Kronenberg</vt:lpstr>
      <vt:lpstr>12 Vinkega</vt:lpstr>
      <vt:lpstr>13 Ede Putten</vt:lpstr>
      <vt:lpstr>14 Leidschendam</vt:lpstr>
      <vt:lpstr>Blad1</vt:lpstr>
      <vt:lpstr>Blad2</vt:lpstr>
    </vt:vector>
  </TitlesOfParts>
  <Company>Unattended Releases -- Den Spike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2018-08-20T11:46:46Z</cp:lastPrinted>
  <dcterms:created xsi:type="dcterms:W3CDTF">2017-05-01T13:43:20Z</dcterms:created>
  <dcterms:modified xsi:type="dcterms:W3CDTF">2018-08-29T11:19:52Z</dcterms:modified>
  <cp:contentStatus/>
</cp:coreProperties>
</file>